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Dept\Comptroller\Financial Analysis\Cost\Overhead Distribution\FY21-22\12 June FY2022\"/>
    </mc:Choice>
  </mc:AlternateContent>
  <xr:revisionPtr revIDLastSave="0" documentId="13_ncr:1_{152875B8-12DF-4BEE-8739-61B8FC86630C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Recoveries" sheetId="1" r:id="rId1"/>
    <sheet name="Dept Dist" sheetId="7" r:id="rId2"/>
    <sheet name="Deans Dist" sheetId="8" r:id="rId3"/>
    <sheet name="Other" sheetId="17" r:id="rId4"/>
    <sheet name="Dist" sheetId="6" r:id="rId5"/>
  </sheets>
  <externalReferences>
    <externalReference r:id="rId6"/>
  </externalReferences>
  <definedNames>
    <definedName name="_xlnm._FilterDatabase" localSheetId="0" hidden="1">Recoveries!$A$3:$T$3</definedName>
    <definedName name="_Print_Area_others" localSheetId="3">Other!$D$3:$R$260</definedName>
    <definedName name="A_S_revenue">Recoveries!#REF!</definedName>
    <definedName name="Department">'Deans Dist'!$D$3:$R$238</definedName>
    <definedName name="Ed_revenue">Recoveries!#REF!</definedName>
    <definedName name="EN_Chem_Engr_Dept_Total">Recoveries!$D$3:$R$238</definedName>
    <definedName name="Engr_revenue">Recoveries!#REF!</definedName>
    <definedName name="Oth_Sch_revenue">Recoveries!#REF!</definedName>
    <definedName name="Oth_Units_revenue">Recoveries!#REF!</definedName>
    <definedName name="_xlnm.Print_Area" localSheetId="2">'Deans Dist'!$D$3:$R$254</definedName>
    <definedName name="_xlnm.Print_Area" localSheetId="1">'Dept Dist'!$D$3:$R$254</definedName>
    <definedName name="_xlnm.Print_Area" localSheetId="3">Other!$D$3:$R$260</definedName>
    <definedName name="_xlnm.Print_Area" localSheetId="0">Recoveries!$D$3:$R$254</definedName>
    <definedName name="_xlnm.Print_Titles" localSheetId="2">'Deans Dist'!$1:$3</definedName>
    <definedName name="_xlnm.Print_Titles" localSheetId="1">'Dept Dist'!$1:$3</definedName>
    <definedName name="_xlnm.Print_Titles" localSheetId="0">Recoveries!$1:$3</definedName>
    <definedName name="SOM_revenue">Recoveries!#REF!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M7" i="6"/>
  <c r="M5" i="6"/>
  <c r="P265" i="17" l="1"/>
  <c r="O265" i="17"/>
  <c r="N265" i="17"/>
  <c r="M265" i="17"/>
  <c r="L265" i="17"/>
  <c r="K265" i="17"/>
  <c r="J265" i="17"/>
  <c r="I265" i="17"/>
  <c r="H265" i="17"/>
  <c r="F265" i="17"/>
  <c r="P219" i="17"/>
  <c r="O219" i="17"/>
  <c r="N219" i="17"/>
  <c r="M219" i="17"/>
  <c r="L219" i="17"/>
  <c r="K219" i="17"/>
  <c r="J219" i="17"/>
  <c r="I219" i="17"/>
  <c r="H219" i="17"/>
  <c r="F219" i="17"/>
  <c r="P181" i="17"/>
  <c r="O181" i="17"/>
  <c r="N181" i="17"/>
  <c r="M181" i="17"/>
  <c r="L181" i="17"/>
  <c r="K181" i="17"/>
  <c r="J181" i="17"/>
  <c r="I181" i="17"/>
  <c r="H181" i="17"/>
  <c r="F181" i="17"/>
  <c r="P170" i="17"/>
  <c r="O170" i="17"/>
  <c r="N170" i="17"/>
  <c r="M170" i="17"/>
  <c r="L170" i="17"/>
  <c r="K170" i="17"/>
  <c r="J170" i="17"/>
  <c r="I170" i="17"/>
  <c r="H170" i="17"/>
  <c r="F170" i="17"/>
  <c r="P155" i="17"/>
  <c r="O155" i="17"/>
  <c r="N155" i="17"/>
  <c r="M155" i="17"/>
  <c r="L155" i="17"/>
  <c r="K155" i="17"/>
  <c r="J155" i="17"/>
  <c r="I155" i="17"/>
  <c r="H155" i="17"/>
  <c r="F155" i="17"/>
  <c r="P151" i="17"/>
  <c r="O151" i="17"/>
  <c r="N151" i="17"/>
  <c r="M151" i="17"/>
  <c r="L151" i="17"/>
  <c r="K151" i="17"/>
  <c r="J151" i="17"/>
  <c r="I151" i="17"/>
  <c r="H151" i="17"/>
  <c r="F151" i="17"/>
  <c r="P138" i="17"/>
  <c r="O138" i="17"/>
  <c r="N138" i="17"/>
  <c r="N266" i="17" s="1"/>
  <c r="M138" i="17"/>
  <c r="M266" i="17" s="1"/>
  <c r="L138" i="17"/>
  <c r="K138" i="17"/>
  <c r="K266" i="17" s="1"/>
  <c r="J138" i="17"/>
  <c r="I138" i="17"/>
  <c r="H138" i="17"/>
  <c r="F138" i="17"/>
  <c r="P259" i="8"/>
  <c r="O259" i="8"/>
  <c r="N259" i="8"/>
  <c r="M259" i="8"/>
  <c r="L259" i="8"/>
  <c r="K259" i="8"/>
  <c r="J259" i="8"/>
  <c r="I259" i="8"/>
  <c r="H259" i="8"/>
  <c r="G259" i="8"/>
  <c r="F259" i="8"/>
  <c r="P219" i="8"/>
  <c r="O219" i="8"/>
  <c r="N219" i="8"/>
  <c r="M219" i="8"/>
  <c r="M260" i="8" s="1"/>
  <c r="L219" i="8"/>
  <c r="K219" i="8"/>
  <c r="J219" i="8"/>
  <c r="I219" i="8"/>
  <c r="H219" i="8"/>
  <c r="G219" i="8"/>
  <c r="F219" i="8"/>
  <c r="P181" i="8"/>
  <c r="O181" i="8"/>
  <c r="N181" i="8"/>
  <c r="M181" i="8"/>
  <c r="L181" i="8"/>
  <c r="K181" i="8"/>
  <c r="J181" i="8"/>
  <c r="I181" i="8"/>
  <c r="H181" i="8"/>
  <c r="G181" i="8"/>
  <c r="F181" i="8"/>
  <c r="P170" i="8"/>
  <c r="O170" i="8"/>
  <c r="N170" i="8"/>
  <c r="M170" i="8"/>
  <c r="L170" i="8"/>
  <c r="K170" i="8"/>
  <c r="J170" i="8"/>
  <c r="I170" i="8"/>
  <c r="H170" i="8"/>
  <c r="G170" i="8"/>
  <c r="F170" i="8"/>
  <c r="P155" i="8"/>
  <c r="O155" i="8"/>
  <c r="N155" i="8"/>
  <c r="M155" i="8"/>
  <c r="L155" i="8"/>
  <c r="K155" i="8"/>
  <c r="J155" i="8"/>
  <c r="I155" i="8"/>
  <c r="H155" i="8"/>
  <c r="G155" i="8"/>
  <c r="F155" i="8"/>
  <c r="P151" i="8"/>
  <c r="O151" i="8"/>
  <c r="N151" i="8"/>
  <c r="M151" i="8"/>
  <c r="L151" i="8"/>
  <c r="K151" i="8"/>
  <c r="J151" i="8"/>
  <c r="I151" i="8"/>
  <c r="I260" i="8" s="1"/>
  <c r="H151" i="8"/>
  <c r="G151" i="8"/>
  <c r="F151" i="8"/>
  <c r="P138" i="8"/>
  <c r="O138" i="8"/>
  <c r="N138" i="8"/>
  <c r="M138" i="8"/>
  <c r="L138" i="8"/>
  <c r="L260" i="8" s="1"/>
  <c r="K138" i="8"/>
  <c r="K260" i="8" s="1"/>
  <c r="J138" i="8"/>
  <c r="I138" i="8"/>
  <c r="H138" i="8"/>
  <c r="G138" i="8"/>
  <c r="F138" i="8"/>
  <c r="Q139" i="8"/>
  <c r="Q226" i="8"/>
  <c r="P259" i="7"/>
  <c r="O259" i="7"/>
  <c r="N259" i="7"/>
  <c r="M259" i="7"/>
  <c r="L259" i="7"/>
  <c r="K259" i="7"/>
  <c r="J259" i="7"/>
  <c r="I259" i="7"/>
  <c r="H259" i="7"/>
  <c r="G259" i="7"/>
  <c r="F259" i="7"/>
  <c r="P219" i="7"/>
  <c r="O219" i="7"/>
  <c r="N219" i="7"/>
  <c r="M219" i="7"/>
  <c r="L219" i="7"/>
  <c r="K219" i="7"/>
  <c r="J219" i="7"/>
  <c r="I219" i="7"/>
  <c r="H219" i="7"/>
  <c r="G219" i="7"/>
  <c r="F219" i="7"/>
  <c r="P181" i="7"/>
  <c r="O181" i="7"/>
  <c r="N181" i="7"/>
  <c r="M181" i="7"/>
  <c r="L181" i="7"/>
  <c r="K181" i="7"/>
  <c r="J181" i="7"/>
  <c r="I181" i="7"/>
  <c r="H181" i="7"/>
  <c r="G181" i="7"/>
  <c r="F181" i="7"/>
  <c r="P170" i="7"/>
  <c r="O170" i="7"/>
  <c r="N170" i="7"/>
  <c r="M170" i="7"/>
  <c r="L170" i="7"/>
  <c r="K170" i="7"/>
  <c r="J170" i="7"/>
  <c r="I170" i="7"/>
  <c r="H170" i="7"/>
  <c r="G170" i="7"/>
  <c r="F170" i="7"/>
  <c r="P155" i="7"/>
  <c r="O155" i="7"/>
  <c r="N155" i="7"/>
  <c r="M155" i="7"/>
  <c r="L155" i="7"/>
  <c r="K155" i="7"/>
  <c r="J155" i="7"/>
  <c r="I155" i="7"/>
  <c r="H155" i="7"/>
  <c r="G155" i="7"/>
  <c r="F155" i="7"/>
  <c r="P151" i="7"/>
  <c r="O151" i="7"/>
  <c r="N151" i="7"/>
  <c r="M151" i="7"/>
  <c r="L151" i="7"/>
  <c r="K151" i="7"/>
  <c r="J151" i="7"/>
  <c r="I151" i="7"/>
  <c r="H151" i="7"/>
  <c r="G151" i="7"/>
  <c r="F151" i="7"/>
  <c r="P138" i="7"/>
  <c r="O138" i="7"/>
  <c r="N138" i="7"/>
  <c r="M138" i="7"/>
  <c r="M260" i="7" s="1"/>
  <c r="L138" i="7"/>
  <c r="L260" i="7" s="1"/>
  <c r="K138" i="7"/>
  <c r="J138" i="7"/>
  <c r="I138" i="7"/>
  <c r="H138" i="7"/>
  <c r="G138" i="7"/>
  <c r="F138" i="7"/>
  <c r="P259" i="1"/>
  <c r="O259" i="1"/>
  <c r="N259" i="1"/>
  <c r="M259" i="1"/>
  <c r="L259" i="1"/>
  <c r="K259" i="1"/>
  <c r="J259" i="1"/>
  <c r="I259" i="1"/>
  <c r="H259" i="1"/>
  <c r="G259" i="1"/>
  <c r="F259" i="1"/>
  <c r="P219" i="1"/>
  <c r="O219" i="1"/>
  <c r="N219" i="1"/>
  <c r="M219" i="1"/>
  <c r="L219" i="1"/>
  <c r="K219" i="1"/>
  <c r="J219" i="1"/>
  <c r="I219" i="1"/>
  <c r="H219" i="1"/>
  <c r="G219" i="1"/>
  <c r="F219" i="1"/>
  <c r="P181" i="1"/>
  <c r="O181" i="1"/>
  <c r="N181" i="1"/>
  <c r="M181" i="1"/>
  <c r="L181" i="1"/>
  <c r="K181" i="1"/>
  <c r="J181" i="1"/>
  <c r="I181" i="1"/>
  <c r="H181" i="1"/>
  <c r="G181" i="1"/>
  <c r="F181" i="1"/>
  <c r="P170" i="1"/>
  <c r="O170" i="1"/>
  <c r="N170" i="1"/>
  <c r="M170" i="1"/>
  <c r="L170" i="1"/>
  <c r="K170" i="1"/>
  <c r="J170" i="1"/>
  <c r="I170" i="1"/>
  <c r="H170" i="1"/>
  <c r="G170" i="1"/>
  <c r="F170" i="1"/>
  <c r="P155" i="1"/>
  <c r="O155" i="1"/>
  <c r="N155" i="1"/>
  <c r="M155" i="1"/>
  <c r="L155" i="1"/>
  <c r="K155" i="1"/>
  <c r="J155" i="1"/>
  <c r="I155" i="1"/>
  <c r="H155" i="1"/>
  <c r="G155" i="1"/>
  <c r="F155" i="1"/>
  <c r="P151" i="1"/>
  <c r="O151" i="1"/>
  <c r="N151" i="1"/>
  <c r="M151" i="1"/>
  <c r="L151" i="1"/>
  <c r="K151" i="1"/>
  <c r="J151" i="1"/>
  <c r="I151" i="1"/>
  <c r="I260" i="1" s="1"/>
  <c r="H151" i="1"/>
  <c r="G151" i="1"/>
  <c r="F151" i="1"/>
  <c r="P138" i="1"/>
  <c r="O138" i="1"/>
  <c r="O260" i="1" s="1"/>
  <c r="N138" i="1"/>
  <c r="N260" i="1" s="1"/>
  <c r="M138" i="1"/>
  <c r="L138" i="1"/>
  <c r="L260" i="1" s="1"/>
  <c r="K138" i="1"/>
  <c r="K260" i="1" s="1"/>
  <c r="J138" i="1"/>
  <c r="J260" i="1" s="1"/>
  <c r="I138" i="1"/>
  <c r="H138" i="1"/>
  <c r="G138" i="1"/>
  <c r="G260" i="1" s="1"/>
  <c r="F138" i="1"/>
  <c r="F260" i="1" s="1"/>
  <c r="N7" i="6"/>
  <c r="N6" i="6"/>
  <c r="N5" i="6"/>
  <c r="R137" i="17"/>
  <c r="R136" i="17"/>
  <c r="R135" i="17"/>
  <c r="R134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R121" i="17"/>
  <c r="R120" i="17"/>
  <c r="R119" i="17"/>
  <c r="R118" i="17"/>
  <c r="R117" i="17"/>
  <c r="R116" i="17"/>
  <c r="R115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Q62" i="17" s="1"/>
  <c r="R61" i="17"/>
  <c r="Q61" i="17" s="1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4" i="17"/>
  <c r="R13" i="17"/>
  <c r="R12" i="17"/>
  <c r="R11" i="17"/>
  <c r="R10" i="17"/>
  <c r="R9" i="17"/>
  <c r="R8" i="17"/>
  <c r="R7" i="17"/>
  <c r="R6" i="17"/>
  <c r="R5" i="17"/>
  <c r="R4" i="17"/>
  <c r="R150" i="17"/>
  <c r="R149" i="17"/>
  <c r="R148" i="17"/>
  <c r="R147" i="17"/>
  <c r="R146" i="17"/>
  <c r="R145" i="17"/>
  <c r="R144" i="17"/>
  <c r="R143" i="17"/>
  <c r="R142" i="17"/>
  <c r="R141" i="17"/>
  <c r="R140" i="17"/>
  <c r="R139" i="17"/>
  <c r="R154" i="17"/>
  <c r="R153" i="17"/>
  <c r="R155" i="17" s="1"/>
  <c r="R152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80" i="17"/>
  <c r="R179" i="17"/>
  <c r="R178" i="17"/>
  <c r="R177" i="17"/>
  <c r="R176" i="17"/>
  <c r="R175" i="17"/>
  <c r="R174" i="17"/>
  <c r="R173" i="17"/>
  <c r="R172" i="17"/>
  <c r="R171" i="17"/>
  <c r="R218" i="17"/>
  <c r="R217" i="17"/>
  <c r="R216" i="17"/>
  <c r="R215" i="17"/>
  <c r="R214" i="17"/>
  <c r="R213" i="17"/>
  <c r="R212" i="17"/>
  <c r="R211" i="17"/>
  <c r="R210" i="17"/>
  <c r="R209" i="17"/>
  <c r="R208" i="17"/>
  <c r="R207" i="17"/>
  <c r="R206" i="17"/>
  <c r="R205" i="17"/>
  <c r="R204" i="17"/>
  <c r="R203" i="17"/>
  <c r="R202" i="17"/>
  <c r="R201" i="17"/>
  <c r="R200" i="17"/>
  <c r="R199" i="17"/>
  <c r="R198" i="17"/>
  <c r="R197" i="17"/>
  <c r="R196" i="17"/>
  <c r="R195" i="17"/>
  <c r="R194" i="17"/>
  <c r="R193" i="17"/>
  <c r="R192" i="17"/>
  <c r="R191" i="17"/>
  <c r="R190" i="17"/>
  <c r="R189" i="17"/>
  <c r="R188" i="17"/>
  <c r="R187" i="17"/>
  <c r="R186" i="17"/>
  <c r="R185" i="17"/>
  <c r="R184" i="17"/>
  <c r="R183" i="17"/>
  <c r="R182" i="17"/>
  <c r="R264" i="17"/>
  <c r="Q264" i="17" s="1"/>
  <c r="R263" i="17"/>
  <c r="Q263" i="17" s="1"/>
  <c r="R262" i="17"/>
  <c r="R261" i="17"/>
  <c r="R260" i="17"/>
  <c r="R259" i="17"/>
  <c r="R258" i="17"/>
  <c r="R257" i="17"/>
  <c r="R256" i="17"/>
  <c r="R255" i="17"/>
  <c r="R254" i="17"/>
  <c r="R253" i="17"/>
  <c r="R252" i="17"/>
  <c r="R251" i="17"/>
  <c r="R250" i="17"/>
  <c r="R249" i="17"/>
  <c r="R247" i="17"/>
  <c r="R246" i="17"/>
  <c r="R245" i="17"/>
  <c r="R244" i="17"/>
  <c r="R243" i="17"/>
  <c r="R242" i="17"/>
  <c r="R241" i="17"/>
  <c r="R240" i="17"/>
  <c r="R239" i="17"/>
  <c r="R238" i="17"/>
  <c r="R237" i="17"/>
  <c r="R236" i="17"/>
  <c r="R235" i="17"/>
  <c r="R234" i="17"/>
  <c r="R233" i="17"/>
  <c r="R232" i="17"/>
  <c r="R231" i="17"/>
  <c r="R230" i="17"/>
  <c r="R229" i="17"/>
  <c r="R228" i="17"/>
  <c r="R227" i="17"/>
  <c r="R226" i="17"/>
  <c r="R225" i="17"/>
  <c r="R224" i="17"/>
  <c r="R223" i="17"/>
  <c r="R220" i="17"/>
  <c r="R95" i="8"/>
  <c r="Q95" i="8" s="1"/>
  <c r="R139" i="8"/>
  <c r="R152" i="8"/>
  <c r="Q152" i="8" s="1"/>
  <c r="R156" i="8"/>
  <c r="Q156" i="8" s="1"/>
  <c r="R171" i="8"/>
  <c r="Q171" i="8" s="1"/>
  <c r="R182" i="8"/>
  <c r="Q182" i="8" s="1"/>
  <c r="R226" i="8"/>
  <c r="R225" i="8"/>
  <c r="Q225" i="8" s="1"/>
  <c r="R220" i="8"/>
  <c r="Q220" i="8" s="1"/>
  <c r="R10" i="7"/>
  <c r="Q10" i="7" s="1"/>
  <c r="R139" i="7"/>
  <c r="Q139" i="7" s="1"/>
  <c r="R152" i="7"/>
  <c r="Q152" i="7" s="1"/>
  <c r="R156" i="7"/>
  <c r="Q156" i="7" s="1"/>
  <c r="R171" i="7"/>
  <c r="Q171" i="7" s="1"/>
  <c r="R182" i="7"/>
  <c r="Q182" i="7" s="1"/>
  <c r="R226" i="7"/>
  <c r="Q226" i="7" s="1"/>
  <c r="R225" i="7"/>
  <c r="Q225" i="7" s="1"/>
  <c r="R220" i="7"/>
  <c r="Q220" i="7" s="1"/>
  <c r="R139" i="1"/>
  <c r="Q139" i="1" s="1"/>
  <c r="R152" i="1"/>
  <c r="Q152" i="1" s="1"/>
  <c r="R156" i="1"/>
  <c r="Q156" i="1" s="1"/>
  <c r="R171" i="1"/>
  <c r="Q171" i="1" s="1"/>
  <c r="R182" i="1"/>
  <c r="Q182" i="1" s="1"/>
  <c r="R220" i="1"/>
  <c r="Q220" i="1" s="1"/>
  <c r="F266" i="17" l="1"/>
  <c r="O266" i="17"/>
  <c r="H266" i="17"/>
  <c r="P266" i="17"/>
  <c r="I266" i="17"/>
  <c r="R170" i="17"/>
  <c r="J266" i="17"/>
  <c r="R219" i="17"/>
  <c r="R151" i="17"/>
  <c r="L266" i="17"/>
  <c r="R181" i="17"/>
  <c r="F260" i="8"/>
  <c r="N260" i="8"/>
  <c r="G260" i="8"/>
  <c r="O260" i="8"/>
  <c r="H260" i="8"/>
  <c r="P260" i="8"/>
  <c r="J260" i="8"/>
  <c r="F260" i="7"/>
  <c r="N260" i="7"/>
  <c r="G260" i="7"/>
  <c r="O260" i="7"/>
  <c r="H260" i="7"/>
  <c r="P260" i="7"/>
  <c r="I260" i="7"/>
  <c r="K260" i="7"/>
  <c r="J260" i="7"/>
  <c r="H260" i="1"/>
  <c r="P260" i="1"/>
  <c r="M260" i="1"/>
  <c r="E258" i="7" l="1"/>
  <c r="E258" i="8"/>
  <c r="C258" i="1"/>
  <c r="C258" i="7" s="1"/>
  <c r="B258" i="1"/>
  <c r="R258" i="1" s="1"/>
  <c r="Q258" i="1" s="1"/>
  <c r="E257" i="7"/>
  <c r="E257" i="8"/>
  <c r="C257" i="1"/>
  <c r="C257" i="8" s="1"/>
  <c r="B257" i="1"/>
  <c r="R257" i="1" s="1"/>
  <c r="Q257" i="1" s="1"/>
  <c r="E62" i="7"/>
  <c r="E62" i="8"/>
  <c r="C62" i="1"/>
  <c r="C62" i="8" s="1"/>
  <c r="B62" i="1"/>
  <c r="R62" i="1" s="1"/>
  <c r="Q62" i="1" s="1"/>
  <c r="B258" i="8" l="1"/>
  <c r="R258" i="8" s="1"/>
  <c r="Q258" i="8" s="1"/>
  <c r="B62" i="8"/>
  <c r="R62" i="8" s="1"/>
  <c r="Q62" i="8" s="1"/>
  <c r="B258" i="7"/>
  <c r="R258" i="7" s="1"/>
  <c r="Q258" i="7" s="1"/>
  <c r="D258" i="1"/>
  <c r="C258" i="8"/>
  <c r="D257" i="1"/>
  <c r="D257" i="8" s="1"/>
  <c r="B257" i="7"/>
  <c r="R257" i="7" s="1"/>
  <c r="Q257" i="7" s="1"/>
  <c r="C257" i="7"/>
  <c r="B257" i="8"/>
  <c r="R257" i="8" s="1"/>
  <c r="Q257" i="8" s="1"/>
  <c r="D62" i="1"/>
  <c r="D62" i="8" s="1"/>
  <c r="C62" i="7"/>
  <c r="B62" i="7"/>
  <c r="R62" i="7" s="1"/>
  <c r="Q62" i="7" s="1"/>
  <c r="D257" i="7" l="1"/>
  <c r="D258" i="8"/>
  <c r="D258" i="7"/>
  <c r="D62" i="7"/>
  <c r="N8" i="6" l="1"/>
  <c r="F8" i="6" l="1"/>
  <c r="E61" i="7"/>
  <c r="E61" i="8"/>
  <c r="C61" i="1"/>
  <c r="C61" i="8" s="1"/>
  <c r="B61" i="1"/>
  <c r="R61" i="1" s="1"/>
  <c r="Q61" i="1" s="1"/>
  <c r="B61" i="8" l="1"/>
  <c r="R61" i="8" s="1"/>
  <c r="Q61" i="8" s="1"/>
  <c r="D61" i="1"/>
  <c r="D61" i="7" s="1"/>
  <c r="C61" i="7"/>
  <c r="B61" i="7"/>
  <c r="R61" i="7" s="1"/>
  <c r="Q61" i="7" s="1"/>
  <c r="D61" i="8" l="1"/>
  <c r="G262" i="17" l="1"/>
  <c r="Q262" i="17" s="1"/>
  <c r="E256" i="7"/>
  <c r="E256" i="8"/>
  <c r="C256" i="1"/>
  <c r="C256" i="7" s="1"/>
  <c r="B256" i="1"/>
  <c r="R256" i="1" s="1"/>
  <c r="Q256" i="1" s="1"/>
  <c r="B256" i="8" l="1"/>
  <c r="R256" i="8" s="1"/>
  <c r="Q256" i="8" s="1"/>
  <c r="B256" i="7"/>
  <c r="R256" i="7" s="1"/>
  <c r="Q256" i="7" s="1"/>
  <c r="D256" i="1"/>
  <c r="D256" i="7" s="1"/>
  <c r="C256" i="8"/>
  <c r="G49" i="17"/>
  <c r="Q49" i="17" s="1"/>
  <c r="E49" i="7"/>
  <c r="E49" i="8"/>
  <c r="C49" i="1"/>
  <c r="C49" i="8" s="1"/>
  <c r="B49" i="1"/>
  <c r="R49" i="1" s="1"/>
  <c r="Q49" i="1" s="1"/>
  <c r="B49" i="8" l="1"/>
  <c r="R49" i="8" s="1"/>
  <c r="Q49" i="8" s="1"/>
  <c r="D256" i="8"/>
  <c r="D49" i="1"/>
  <c r="D49" i="8" s="1"/>
  <c r="C49" i="7"/>
  <c r="B49" i="7"/>
  <c r="R49" i="7" s="1"/>
  <c r="Q49" i="7" s="1"/>
  <c r="G137" i="17"/>
  <c r="Q137" i="17" s="1"/>
  <c r="G129" i="17"/>
  <c r="Q129" i="17" s="1"/>
  <c r="G127" i="17"/>
  <c r="Q127" i="17" s="1"/>
  <c r="G126" i="17"/>
  <c r="Q126" i="17" s="1"/>
  <c r="G123" i="17"/>
  <c r="Q123" i="17" s="1"/>
  <c r="G118" i="17"/>
  <c r="Q118" i="17" s="1"/>
  <c r="G114" i="17"/>
  <c r="Q114" i="17" s="1"/>
  <c r="G98" i="17"/>
  <c r="Q98" i="17" s="1"/>
  <c r="G89" i="17"/>
  <c r="Q89" i="17" s="1"/>
  <c r="G88" i="17"/>
  <c r="Q88" i="17" s="1"/>
  <c r="G85" i="17"/>
  <c r="Q85" i="17" s="1"/>
  <c r="G83" i="17"/>
  <c r="Q83" i="17" s="1"/>
  <c r="G82" i="17"/>
  <c r="Q82" i="17" s="1"/>
  <c r="G79" i="17"/>
  <c r="Q79" i="17" s="1"/>
  <c r="G75" i="17"/>
  <c r="Q75" i="17" s="1"/>
  <c r="G74" i="17"/>
  <c r="Q74" i="17" s="1"/>
  <c r="G73" i="17"/>
  <c r="Q73" i="17" s="1"/>
  <c r="G72" i="17"/>
  <c r="Q72" i="17" s="1"/>
  <c r="G71" i="17"/>
  <c r="Q71" i="17" s="1"/>
  <c r="G63" i="17"/>
  <c r="Q63" i="17" s="1"/>
  <c r="G57" i="17"/>
  <c r="Q57" i="17" s="1"/>
  <c r="G55" i="17"/>
  <c r="Q55" i="17" s="1"/>
  <c r="G52" i="17"/>
  <c r="Q52" i="17" s="1"/>
  <c r="G48" i="17"/>
  <c r="Q48" i="17" s="1"/>
  <c r="G46" i="17"/>
  <c r="Q46" i="17" s="1"/>
  <c r="G45" i="17"/>
  <c r="Q45" i="17" s="1"/>
  <c r="G43" i="17"/>
  <c r="Q43" i="17" s="1"/>
  <c r="G41" i="17"/>
  <c r="Q41" i="17" s="1"/>
  <c r="G40" i="17"/>
  <c r="Q40" i="17" s="1"/>
  <c r="G38" i="17"/>
  <c r="Q38" i="17" s="1"/>
  <c r="G36" i="17"/>
  <c r="Q36" i="17" s="1"/>
  <c r="G34" i="17"/>
  <c r="Q34" i="17" s="1"/>
  <c r="G31" i="17"/>
  <c r="Q31" i="17" s="1"/>
  <c r="G29" i="17"/>
  <c r="Q29" i="17" s="1"/>
  <c r="G24" i="17"/>
  <c r="Q24" i="17" s="1"/>
  <c r="G23" i="17"/>
  <c r="Q23" i="17" s="1"/>
  <c r="G22" i="17"/>
  <c r="Q22" i="17" s="1"/>
  <c r="G20" i="17"/>
  <c r="Q20" i="17" s="1"/>
  <c r="G14" i="17"/>
  <c r="Q14" i="17" s="1"/>
  <c r="G13" i="17"/>
  <c r="Q13" i="17" s="1"/>
  <c r="G12" i="17"/>
  <c r="Q12" i="17" s="1"/>
  <c r="G11" i="17"/>
  <c r="Q11" i="17" s="1"/>
  <c r="G10" i="17"/>
  <c r="Q10" i="17" s="1"/>
  <c r="G8" i="17"/>
  <c r="Q8" i="17" s="1"/>
  <c r="G7" i="17"/>
  <c r="Q7" i="17" s="1"/>
  <c r="G5" i="17"/>
  <c r="Q5" i="17" s="1"/>
  <c r="G150" i="17"/>
  <c r="Q150" i="17" s="1"/>
  <c r="G147" i="17"/>
  <c r="Q147" i="17" s="1"/>
  <c r="G143" i="17"/>
  <c r="Q143" i="17" s="1"/>
  <c r="G141" i="17"/>
  <c r="Q141" i="17" s="1"/>
  <c r="G139" i="17"/>
  <c r="Q139" i="17" s="1"/>
  <c r="G153" i="17"/>
  <c r="G152" i="17"/>
  <c r="Q152" i="17" s="1"/>
  <c r="G167" i="17"/>
  <c r="Q167" i="17" s="1"/>
  <c r="G161" i="17"/>
  <c r="Q161" i="17" s="1"/>
  <c r="G158" i="17"/>
  <c r="Q158" i="17" s="1"/>
  <c r="G157" i="17"/>
  <c r="G156" i="17"/>
  <c r="Q156" i="17" s="1"/>
  <c r="G179" i="17"/>
  <c r="Q179" i="17" s="1"/>
  <c r="G171" i="17"/>
  <c r="Q171" i="17" s="1"/>
  <c r="G218" i="17"/>
  <c r="Q218" i="17" s="1"/>
  <c r="G217" i="17"/>
  <c r="Q217" i="17" s="1"/>
  <c r="G215" i="17"/>
  <c r="Q215" i="17" s="1"/>
  <c r="G208" i="17"/>
  <c r="Q208" i="17" s="1"/>
  <c r="G206" i="17"/>
  <c r="Q206" i="17" s="1"/>
  <c r="G205" i="17"/>
  <c r="Q205" i="17" s="1"/>
  <c r="G203" i="17"/>
  <c r="Q203" i="17" s="1"/>
  <c r="G202" i="17"/>
  <c r="Q202" i="17" s="1"/>
  <c r="G199" i="17"/>
  <c r="Q199" i="17" s="1"/>
  <c r="G194" i="17"/>
  <c r="Q194" i="17" s="1"/>
  <c r="G193" i="17"/>
  <c r="Q193" i="17" s="1"/>
  <c r="G192" i="17"/>
  <c r="Q192" i="17" s="1"/>
  <c r="G191" i="17"/>
  <c r="Q191" i="17" s="1"/>
  <c r="G189" i="17"/>
  <c r="Q189" i="17" s="1"/>
  <c r="G184" i="17"/>
  <c r="Q184" i="17" s="1"/>
  <c r="G182" i="17"/>
  <c r="Q182" i="17" s="1"/>
  <c r="G260" i="17"/>
  <c r="Q260" i="17" s="1"/>
  <c r="G259" i="17"/>
  <c r="Q259" i="17" s="1"/>
  <c r="G258" i="17"/>
  <c r="Q258" i="17" s="1"/>
  <c r="G257" i="17"/>
  <c r="Q257" i="17" s="1"/>
  <c r="G256" i="17"/>
  <c r="Q256" i="17" s="1"/>
  <c r="G255" i="17"/>
  <c r="Q255" i="17" s="1"/>
  <c r="G253" i="17"/>
  <c r="Q253" i="17" s="1"/>
  <c r="G250" i="17"/>
  <c r="Q250" i="17" s="1"/>
  <c r="G249" i="17"/>
  <c r="Q249" i="17" s="1"/>
  <c r="G245" i="17"/>
  <c r="Q245" i="17" s="1"/>
  <c r="G244" i="17"/>
  <c r="Q244" i="17" s="1"/>
  <c r="G239" i="17"/>
  <c r="Q239" i="17" s="1"/>
  <c r="G238" i="17"/>
  <c r="Q238" i="17" s="1"/>
  <c r="G235" i="17"/>
  <c r="Q235" i="17" s="1"/>
  <c r="G234" i="17"/>
  <c r="Q234" i="17" s="1"/>
  <c r="G233" i="17"/>
  <c r="Q233" i="17" s="1"/>
  <c r="G232" i="17"/>
  <c r="Q232" i="17" s="1"/>
  <c r="G231" i="17"/>
  <c r="Q231" i="17" s="1"/>
  <c r="G229" i="17"/>
  <c r="Q229" i="17" s="1"/>
  <c r="G228" i="17"/>
  <c r="Q228" i="17" s="1"/>
  <c r="G227" i="17"/>
  <c r="Q227" i="17" s="1"/>
  <c r="G224" i="17"/>
  <c r="Q224" i="17" s="1"/>
  <c r="G220" i="17"/>
  <c r="Q220" i="17" s="1"/>
  <c r="B8" i="6"/>
  <c r="E209" i="7"/>
  <c r="E209" i="8"/>
  <c r="C209" i="1"/>
  <c r="D209" i="1" s="1"/>
  <c r="D209" i="7" s="1"/>
  <c r="B209" i="1"/>
  <c r="R209" i="1" s="1"/>
  <c r="Q209" i="1" s="1"/>
  <c r="Q157" i="17" l="1"/>
  <c r="Q153" i="17"/>
  <c r="D49" i="7"/>
  <c r="C209" i="8"/>
  <c r="C209" i="7"/>
  <c r="B209" i="7"/>
  <c r="R209" i="7" s="1"/>
  <c r="Q209" i="7" s="1"/>
  <c r="D209" i="8"/>
  <c r="B209" i="8"/>
  <c r="R209" i="8" s="1"/>
  <c r="Q209" i="8" s="1"/>
  <c r="E201" i="7" l="1"/>
  <c r="E201" i="8"/>
  <c r="C201" i="1"/>
  <c r="C201" i="7" s="1"/>
  <c r="B201" i="1"/>
  <c r="R201" i="1" s="1"/>
  <c r="Q201" i="1" s="1"/>
  <c r="B201" i="7" l="1"/>
  <c r="R201" i="7" s="1"/>
  <c r="Q201" i="7" s="1"/>
  <c r="D201" i="1"/>
  <c r="D201" i="8" s="1"/>
  <c r="C201" i="8"/>
  <c r="B201" i="8"/>
  <c r="R201" i="8" s="1"/>
  <c r="Q201" i="8" s="1"/>
  <c r="D201" i="7" l="1"/>
  <c r="L8" i="6"/>
  <c r="K8" i="6" l="1"/>
  <c r="E255" i="7" l="1"/>
  <c r="E255" i="8"/>
  <c r="C255" i="1"/>
  <c r="C255" i="8" s="1"/>
  <c r="B255" i="1"/>
  <c r="R255" i="1" s="1"/>
  <c r="Q255" i="1" s="1"/>
  <c r="B255" i="8" l="1"/>
  <c r="R255" i="8" s="1"/>
  <c r="Q255" i="8" s="1"/>
  <c r="D255" i="1"/>
  <c r="D255" i="7" s="1"/>
  <c r="C255" i="7"/>
  <c r="B255" i="7"/>
  <c r="R255" i="7" s="1"/>
  <c r="Q255" i="7" s="1"/>
  <c r="D255" i="8" l="1"/>
  <c r="B222" i="17" l="1"/>
  <c r="R222" i="17" s="1"/>
  <c r="B221" i="17"/>
  <c r="R221" i="17" s="1"/>
  <c r="B222" i="8"/>
  <c r="R222" i="8" s="1"/>
  <c r="Q222" i="8" s="1"/>
  <c r="B221" i="8"/>
  <c r="R221" i="8" s="1"/>
  <c r="B222" i="7"/>
  <c r="R222" i="7" s="1"/>
  <c r="Q222" i="7" s="1"/>
  <c r="B221" i="7"/>
  <c r="R221" i="7" s="1"/>
  <c r="B254" i="1"/>
  <c r="R254" i="1" s="1"/>
  <c r="Q254" i="1" s="1"/>
  <c r="B253" i="1"/>
  <c r="R253" i="1" s="1"/>
  <c r="Q253" i="1" s="1"/>
  <c r="B252" i="1"/>
  <c r="R252" i="1" s="1"/>
  <c r="Q252" i="1" s="1"/>
  <c r="B251" i="1"/>
  <c r="R251" i="1" s="1"/>
  <c r="Q251" i="1" s="1"/>
  <c r="B250" i="1"/>
  <c r="R250" i="1" s="1"/>
  <c r="Q250" i="1" s="1"/>
  <c r="B249" i="1"/>
  <c r="R249" i="1" s="1"/>
  <c r="Q249" i="1" s="1"/>
  <c r="B248" i="1"/>
  <c r="R248" i="1" s="1"/>
  <c r="Q248" i="1" s="1"/>
  <c r="B247" i="1"/>
  <c r="R247" i="1" s="1"/>
  <c r="Q247" i="1" s="1"/>
  <c r="B246" i="1"/>
  <c r="R246" i="1" s="1"/>
  <c r="Q246" i="1" s="1"/>
  <c r="B245" i="1"/>
  <c r="R245" i="1" s="1"/>
  <c r="Q245" i="1" s="1"/>
  <c r="B244" i="1"/>
  <c r="R244" i="1" s="1"/>
  <c r="Q244" i="1" s="1"/>
  <c r="B243" i="1"/>
  <c r="R243" i="1" s="1"/>
  <c r="Q243" i="1" s="1"/>
  <c r="B242" i="1"/>
  <c r="R242" i="1" s="1"/>
  <c r="Q242" i="1" s="1"/>
  <c r="B241" i="1"/>
  <c r="R241" i="1" s="1"/>
  <c r="Q241" i="1" s="1"/>
  <c r="B240" i="1"/>
  <c r="R240" i="1" s="1"/>
  <c r="Q240" i="1" s="1"/>
  <c r="B239" i="1"/>
  <c r="R239" i="1" s="1"/>
  <c r="Q239" i="1" s="1"/>
  <c r="B238" i="1"/>
  <c r="R238" i="1" s="1"/>
  <c r="Q238" i="1" s="1"/>
  <c r="B237" i="1"/>
  <c r="R237" i="1" s="1"/>
  <c r="Q237" i="1" s="1"/>
  <c r="B236" i="1"/>
  <c r="R236" i="1" s="1"/>
  <c r="Q236" i="1" s="1"/>
  <c r="B235" i="1"/>
  <c r="R235" i="1" s="1"/>
  <c r="Q235" i="1" s="1"/>
  <c r="B234" i="1"/>
  <c r="R234" i="1" s="1"/>
  <c r="Q234" i="1" s="1"/>
  <c r="B233" i="1"/>
  <c r="R233" i="1" s="1"/>
  <c r="Q233" i="1" s="1"/>
  <c r="B232" i="1"/>
  <c r="R232" i="1" s="1"/>
  <c r="Q232" i="1" s="1"/>
  <c r="B231" i="1"/>
  <c r="R231" i="1" s="1"/>
  <c r="Q231" i="1" s="1"/>
  <c r="B230" i="1"/>
  <c r="R230" i="1" s="1"/>
  <c r="Q230" i="1" s="1"/>
  <c r="B223" i="1"/>
  <c r="R223" i="1" s="1"/>
  <c r="Q223" i="1" s="1"/>
  <c r="B224" i="1"/>
  <c r="R224" i="1" s="1"/>
  <c r="Q224" i="1" s="1"/>
  <c r="B225" i="1"/>
  <c r="R225" i="1" s="1"/>
  <c r="Q225" i="1" s="1"/>
  <c r="B226" i="1"/>
  <c r="R226" i="1" s="1"/>
  <c r="Q226" i="1" s="1"/>
  <c r="B227" i="1"/>
  <c r="R227" i="1" s="1"/>
  <c r="Q227" i="1" s="1"/>
  <c r="B228" i="1"/>
  <c r="R228" i="1" s="1"/>
  <c r="Q228" i="1" s="1"/>
  <c r="B229" i="1"/>
  <c r="R229" i="1" s="1"/>
  <c r="Q229" i="1" s="1"/>
  <c r="B222" i="1"/>
  <c r="R222" i="1" s="1"/>
  <c r="Q222" i="1" s="1"/>
  <c r="B221" i="1"/>
  <c r="R221" i="1" s="1"/>
  <c r="B218" i="1"/>
  <c r="R218" i="1" s="1"/>
  <c r="Q218" i="1" s="1"/>
  <c r="B217" i="1"/>
  <c r="R217" i="1" s="1"/>
  <c r="Q217" i="1" s="1"/>
  <c r="B216" i="1"/>
  <c r="R216" i="1" s="1"/>
  <c r="Q216" i="1" s="1"/>
  <c r="B215" i="1"/>
  <c r="R215" i="1" s="1"/>
  <c r="Q215" i="1" s="1"/>
  <c r="B214" i="1"/>
  <c r="R214" i="1" s="1"/>
  <c r="Q214" i="1" s="1"/>
  <c r="B213" i="1"/>
  <c r="R213" i="1" s="1"/>
  <c r="Q213" i="1" s="1"/>
  <c r="B212" i="1"/>
  <c r="R212" i="1" s="1"/>
  <c r="Q212" i="1" s="1"/>
  <c r="B211" i="1"/>
  <c r="R211" i="1" s="1"/>
  <c r="Q211" i="1" s="1"/>
  <c r="B210" i="1"/>
  <c r="R210" i="1" s="1"/>
  <c r="Q210" i="1" s="1"/>
  <c r="B208" i="1"/>
  <c r="R208" i="1" s="1"/>
  <c r="Q208" i="1" s="1"/>
  <c r="B207" i="1"/>
  <c r="R207" i="1" s="1"/>
  <c r="Q207" i="1" s="1"/>
  <c r="B206" i="1"/>
  <c r="R206" i="1" s="1"/>
  <c r="Q206" i="1" s="1"/>
  <c r="B205" i="1"/>
  <c r="R205" i="1" s="1"/>
  <c r="Q205" i="1" s="1"/>
  <c r="B204" i="1"/>
  <c r="R204" i="1" s="1"/>
  <c r="Q204" i="1" s="1"/>
  <c r="B203" i="1"/>
  <c r="R203" i="1" s="1"/>
  <c r="Q203" i="1" s="1"/>
  <c r="B202" i="1"/>
  <c r="R202" i="1" s="1"/>
  <c r="Q202" i="1" s="1"/>
  <c r="B200" i="1"/>
  <c r="R200" i="1" s="1"/>
  <c r="Q200" i="1" s="1"/>
  <c r="B199" i="1"/>
  <c r="R199" i="1" s="1"/>
  <c r="Q199" i="1" s="1"/>
  <c r="B198" i="1"/>
  <c r="R198" i="1" s="1"/>
  <c r="Q198" i="1" s="1"/>
  <c r="B197" i="1"/>
  <c r="R197" i="1" s="1"/>
  <c r="Q197" i="1" s="1"/>
  <c r="B196" i="1"/>
  <c r="R196" i="1" s="1"/>
  <c r="Q196" i="1" s="1"/>
  <c r="B195" i="1"/>
  <c r="R195" i="1" s="1"/>
  <c r="Q195" i="1" s="1"/>
  <c r="B194" i="1"/>
  <c r="R194" i="1" s="1"/>
  <c r="Q194" i="1" s="1"/>
  <c r="B193" i="1"/>
  <c r="R193" i="1" s="1"/>
  <c r="Q193" i="1" s="1"/>
  <c r="B192" i="1"/>
  <c r="R192" i="1" s="1"/>
  <c r="Q192" i="1" s="1"/>
  <c r="B191" i="1"/>
  <c r="R191" i="1" s="1"/>
  <c r="Q191" i="1" s="1"/>
  <c r="B190" i="1"/>
  <c r="R190" i="1" s="1"/>
  <c r="Q190" i="1" s="1"/>
  <c r="B189" i="1"/>
  <c r="R189" i="1" s="1"/>
  <c r="Q189" i="1" s="1"/>
  <c r="B188" i="1"/>
  <c r="R188" i="1" s="1"/>
  <c r="Q188" i="1" s="1"/>
  <c r="B187" i="1"/>
  <c r="R187" i="1" s="1"/>
  <c r="Q187" i="1" s="1"/>
  <c r="B186" i="1"/>
  <c r="R186" i="1" s="1"/>
  <c r="Q186" i="1" s="1"/>
  <c r="B185" i="1"/>
  <c r="R185" i="1" s="1"/>
  <c r="Q185" i="1" s="1"/>
  <c r="B184" i="1"/>
  <c r="R184" i="1" s="1"/>
  <c r="Q184" i="1" s="1"/>
  <c r="B183" i="1"/>
  <c r="R183" i="1" s="1"/>
  <c r="B180" i="1"/>
  <c r="R180" i="1" s="1"/>
  <c r="Q180" i="1" s="1"/>
  <c r="B179" i="1"/>
  <c r="R179" i="1" s="1"/>
  <c r="Q179" i="1" s="1"/>
  <c r="B178" i="1"/>
  <c r="R178" i="1" s="1"/>
  <c r="Q178" i="1" s="1"/>
  <c r="B177" i="1"/>
  <c r="R177" i="1" s="1"/>
  <c r="Q177" i="1" s="1"/>
  <c r="B176" i="1"/>
  <c r="R176" i="1" s="1"/>
  <c r="Q176" i="1" s="1"/>
  <c r="B175" i="1"/>
  <c r="R175" i="1" s="1"/>
  <c r="Q175" i="1" s="1"/>
  <c r="B174" i="1"/>
  <c r="R174" i="1" s="1"/>
  <c r="Q174" i="1" s="1"/>
  <c r="B173" i="1"/>
  <c r="R173" i="1" s="1"/>
  <c r="Q173" i="1" s="1"/>
  <c r="B172" i="1"/>
  <c r="R172" i="1" s="1"/>
  <c r="B169" i="1"/>
  <c r="R169" i="1" s="1"/>
  <c r="Q169" i="1" s="1"/>
  <c r="B168" i="1"/>
  <c r="R168" i="1" s="1"/>
  <c r="Q168" i="1" s="1"/>
  <c r="B167" i="1"/>
  <c r="R167" i="1" s="1"/>
  <c r="Q167" i="1" s="1"/>
  <c r="B166" i="1"/>
  <c r="R166" i="1" s="1"/>
  <c r="Q166" i="1" s="1"/>
  <c r="B165" i="1"/>
  <c r="R165" i="1" s="1"/>
  <c r="Q165" i="1" s="1"/>
  <c r="B164" i="1"/>
  <c r="R164" i="1" s="1"/>
  <c r="Q164" i="1" s="1"/>
  <c r="B163" i="1"/>
  <c r="R163" i="1" s="1"/>
  <c r="Q163" i="1" s="1"/>
  <c r="B162" i="1"/>
  <c r="R162" i="1" s="1"/>
  <c r="Q162" i="1" s="1"/>
  <c r="B161" i="1"/>
  <c r="R161" i="1" s="1"/>
  <c r="Q161" i="1" s="1"/>
  <c r="B160" i="1"/>
  <c r="R160" i="1" s="1"/>
  <c r="Q160" i="1" s="1"/>
  <c r="B159" i="1"/>
  <c r="R159" i="1" s="1"/>
  <c r="Q159" i="1" s="1"/>
  <c r="B158" i="1"/>
  <c r="R158" i="1" s="1"/>
  <c r="Q158" i="1" s="1"/>
  <c r="B157" i="1"/>
  <c r="R157" i="1" s="1"/>
  <c r="B154" i="1"/>
  <c r="R154" i="1" s="1"/>
  <c r="Q154" i="1" s="1"/>
  <c r="B153" i="1"/>
  <c r="R153" i="1" s="1"/>
  <c r="B149" i="1"/>
  <c r="R149" i="1" s="1"/>
  <c r="Q149" i="1" s="1"/>
  <c r="B150" i="1"/>
  <c r="R150" i="1" s="1"/>
  <c r="Q150" i="1" s="1"/>
  <c r="B148" i="1"/>
  <c r="R148" i="1" s="1"/>
  <c r="Q148" i="1" s="1"/>
  <c r="B147" i="1"/>
  <c r="R147" i="1" s="1"/>
  <c r="Q147" i="1" s="1"/>
  <c r="B141" i="1"/>
  <c r="R141" i="1" s="1"/>
  <c r="Q141" i="1" s="1"/>
  <c r="B142" i="1"/>
  <c r="R142" i="1" s="1"/>
  <c r="Q142" i="1" s="1"/>
  <c r="B143" i="1"/>
  <c r="R143" i="1" s="1"/>
  <c r="Q143" i="1" s="1"/>
  <c r="B144" i="1"/>
  <c r="R144" i="1" s="1"/>
  <c r="Q144" i="1" s="1"/>
  <c r="B145" i="1"/>
  <c r="R145" i="1" s="1"/>
  <c r="Q145" i="1" s="1"/>
  <c r="B146" i="1"/>
  <c r="R146" i="1" s="1"/>
  <c r="Q146" i="1" s="1"/>
  <c r="B140" i="1"/>
  <c r="R140" i="1" s="1"/>
  <c r="B137" i="1"/>
  <c r="R137" i="1" s="1"/>
  <c r="Q137" i="1" s="1"/>
  <c r="B136" i="1"/>
  <c r="R136" i="1" s="1"/>
  <c r="Q136" i="1" s="1"/>
  <c r="B125" i="1"/>
  <c r="R125" i="1" s="1"/>
  <c r="Q125" i="1" s="1"/>
  <c r="B126" i="1"/>
  <c r="R126" i="1" s="1"/>
  <c r="Q126" i="1" s="1"/>
  <c r="B127" i="1"/>
  <c r="R127" i="1" s="1"/>
  <c r="Q127" i="1" s="1"/>
  <c r="B128" i="1"/>
  <c r="R128" i="1" s="1"/>
  <c r="Q128" i="1" s="1"/>
  <c r="B129" i="1"/>
  <c r="R129" i="1" s="1"/>
  <c r="Q129" i="1" s="1"/>
  <c r="B130" i="1"/>
  <c r="R130" i="1" s="1"/>
  <c r="Q130" i="1" s="1"/>
  <c r="B131" i="1"/>
  <c r="R131" i="1" s="1"/>
  <c r="Q131" i="1" s="1"/>
  <c r="B132" i="1"/>
  <c r="R132" i="1" s="1"/>
  <c r="Q132" i="1" s="1"/>
  <c r="B133" i="1"/>
  <c r="R133" i="1" s="1"/>
  <c r="Q133" i="1" s="1"/>
  <c r="B134" i="1"/>
  <c r="R134" i="1" s="1"/>
  <c r="Q134" i="1" s="1"/>
  <c r="B135" i="1"/>
  <c r="R135" i="1" s="1"/>
  <c r="Q135" i="1" s="1"/>
  <c r="B115" i="1"/>
  <c r="R115" i="1" s="1"/>
  <c r="Q115" i="1" s="1"/>
  <c r="B116" i="1"/>
  <c r="R116" i="1" s="1"/>
  <c r="Q116" i="1" s="1"/>
  <c r="B117" i="1"/>
  <c r="R117" i="1" s="1"/>
  <c r="Q117" i="1" s="1"/>
  <c r="B118" i="1"/>
  <c r="R118" i="1" s="1"/>
  <c r="Q118" i="1" s="1"/>
  <c r="B119" i="1"/>
  <c r="R119" i="1" s="1"/>
  <c r="Q119" i="1" s="1"/>
  <c r="B120" i="1"/>
  <c r="R120" i="1" s="1"/>
  <c r="Q120" i="1" s="1"/>
  <c r="B121" i="1"/>
  <c r="R121" i="1" s="1"/>
  <c r="Q121" i="1" s="1"/>
  <c r="B122" i="1"/>
  <c r="R122" i="1" s="1"/>
  <c r="Q122" i="1" s="1"/>
  <c r="B123" i="1"/>
  <c r="R123" i="1" s="1"/>
  <c r="Q123" i="1" s="1"/>
  <c r="B124" i="1"/>
  <c r="R124" i="1" s="1"/>
  <c r="Q124" i="1" s="1"/>
  <c r="B114" i="1"/>
  <c r="R114" i="1" s="1"/>
  <c r="Q114" i="1" s="1"/>
  <c r="B113" i="1"/>
  <c r="R113" i="1" s="1"/>
  <c r="Q113" i="1" s="1"/>
  <c r="B112" i="1"/>
  <c r="R112" i="1" s="1"/>
  <c r="Q112" i="1" s="1"/>
  <c r="B111" i="1"/>
  <c r="R111" i="1" s="1"/>
  <c r="Q111" i="1" s="1"/>
  <c r="B110" i="1"/>
  <c r="R110" i="1" s="1"/>
  <c r="Q110" i="1" s="1"/>
  <c r="B109" i="1"/>
  <c r="R109" i="1" s="1"/>
  <c r="Q109" i="1" s="1"/>
  <c r="B94" i="1"/>
  <c r="R94" i="1" s="1"/>
  <c r="Q94" i="1" s="1"/>
  <c r="B95" i="1"/>
  <c r="R95" i="1" s="1"/>
  <c r="Q95" i="1" s="1"/>
  <c r="B96" i="1"/>
  <c r="R96" i="1" s="1"/>
  <c r="Q96" i="1" s="1"/>
  <c r="B97" i="1"/>
  <c r="R97" i="1" s="1"/>
  <c r="Q97" i="1" s="1"/>
  <c r="B98" i="1"/>
  <c r="R98" i="1" s="1"/>
  <c r="Q98" i="1" s="1"/>
  <c r="B99" i="1"/>
  <c r="R99" i="1" s="1"/>
  <c r="Q99" i="1" s="1"/>
  <c r="B100" i="1"/>
  <c r="R100" i="1" s="1"/>
  <c r="Q100" i="1" s="1"/>
  <c r="B101" i="1"/>
  <c r="R101" i="1" s="1"/>
  <c r="Q101" i="1" s="1"/>
  <c r="B102" i="1"/>
  <c r="R102" i="1" s="1"/>
  <c r="Q102" i="1" s="1"/>
  <c r="B103" i="1"/>
  <c r="R103" i="1" s="1"/>
  <c r="Q103" i="1" s="1"/>
  <c r="B104" i="1"/>
  <c r="R104" i="1" s="1"/>
  <c r="Q104" i="1" s="1"/>
  <c r="B105" i="1"/>
  <c r="R105" i="1" s="1"/>
  <c r="Q105" i="1" s="1"/>
  <c r="B106" i="1"/>
  <c r="R106" i="1" s="1"/>
  <c r="Q106" i="1" s="1"/>
  <c r="B107" i="1"/>
  <c r="R107" i="1" s="1"/>
  <c r="Q107" i="1" s="1"/>
  <c r="B108" i="1"/>
  <c r="R108" i="1" s="1"/>
  <c r="Q108" i="1" s="1"/>
  <c r="B89" i="1"/>
  <c r="R89" i="1" s="1"/>
  <c r="Q89" i="1" s="1"/>
  <c r="B90" i="1"/>
  <c r="R90" i="1" s="1"/>
  <c r="Q90" i="1" s="1"/>
  <c r="B91" i="1"/>
  <c r="R91" i="1" s="1"/>
  <c r="Q91" i="1" s="1"/>
  <c r="B92" i="1"/>
  <c r="R92" i="1" s="1"/>
  <c r="Q92" i="1" s="1"/>
  <c r="B93" i="1"/>
  <c r="R93" i="1" s="1"/>
  <c r="Q93" i="1" s="1"/>
  <c r="B87" i="1"/>
  <c r="R87" i="1" s="1"/>
  <c r="Q87" i="1" s="1"/>
  <c r="B88" i="1"/>
  <c r="R88" i="1" s="1"/>
  <c r="Q88" i="1" s="1"/>
  <c r="B86" i="1"/>
  <c r="R86" i="1" s="1"/>
  <c r="Q86" i="1" s="1"/>
  <c r="B85" i="1"/>
  <c r="R85" i="1" s="1"/>
  <c r="Q85" i="1" s="1"/>
  <c r="B84" i="1"/>
  <c r="R84" i="1" s="1"/>
  <c r="Q84" i="1" s="1"/>
  <c r="B79" i="1"/>
  <c r="R79" i="1" s="1"/>
  <c r="Q79" i="1" s="1"/>
  <c r="B80" i="1"/>
  <c r="R80" i="1" s="1"/>
  <c r="Q80" i="1" s="1"/>
  <c r="B81" i="1"/>
  <c r="R81" i="1" s="1"/>
  <c r="Q81" i="1" s="1"/>
  <c r="B82" i="1"/>
  <c r="R82" i="1" s="1"/>
  <c r="Q82" i="1" s="1"/>
  <c r="B83" i="1"/>
  <c r="R83" i="1" s="1"/>
  <c r="Q83" i="1" s="1"/>
  <c r="B78" i="1"/>
  <c r="R78" i="1" s="1"/>
  <c r="Q78" i="1" s="1"/>
  <c r="B70" i="1"/>
  <c r="R70" i="1" s="1"/>
  <c r="Q70" i="1" s="1"/>
  <c r="B71" i="1"/>
  <c r="R71" i="1" s="1"/>
  <c r="Q71" i="1" s="1"/>
  <c r="B72" i="1"/>
  <c r="R72" i="1" s="1"/>
  <c r="Q72" i="1" s="1"/>
  <c r="B73" i="1"/>
  <c r="R73" i="1" s="1"/>
  <c r="Q73" i="1" s="1"/>
  <c r="B74" i="1"/>
  <c r="R74" i="1" s="1"/>
  <c r="Q74" i="1" s="1"/>
  <c r="B75" i="1"/>
  <c r="R75" i="1" s="1"/>
  <c r="Q75" i="1" s="1"/>
  <c r="B76" i="1"/>
  <c r="R76" i="1" s="1"/>
  <c r="Q76" i="1" s="1"/>
  <c r="B77" i="1"/>
  <c r="R77" i="1" s="1"/>
  <c r="Q77" i="1" s="1"/>
  <c r="B69" i="1"/>
  <c r="R69" i="1" s="1"/>
  <c r="Q69" i="1" s="1"/>
  <c r="B68" i="1"/>
  <c r="R68" i="1" s="1"/>
  <c r="Q68" i="1" s="1"/>
  <c r="B67" i="1"/>
  <c r="R67" i="1" s="1"/>
  <c r="Q67" i="1" s="1"/>
  <c r="B66" i="1"/>
  <c r="R66" i="1" s="1"/>
  <c r="Q66" i="1" s="1"/>
  <c r="B65" i="1"/>
  <c r="R65" i="1" s="1"/>
  <c r="Q65" i="1" s="1"/>
  <c r="B64" i="1"/>
  <c r="R64" i="1" s="1"/>
  <c r="Q64" i="1" s="1"/>
  <c r="B63" i="1"/>
  <c r="R63" i="1" s="1"/>
  <c r="Q63" i="1" s="1"/>
  <c r="B60" i="1"/>
  <c r="R60" i="1" s="1"/>
  <c r="Q60" i="1" s="1"/>
  <c r="B59" i="1"/>
  <c r="R59" i="1" s="1"/>
  <c r="Q59" i="1" s="1"/>
  <c r="B58" i="1"/>
  <c r="R58" i="1" s="1"/>
  <c r="Q58" i="1" s="1"/>
  <c r="B57" i="1"/>
  <c r="R57" i="1" s="1"/>
  <c r="Q57" i="1" s="1"/>
  <c r="B56" i="1"/>
  <c r="R56" i="1" s="1"/>
  <c r="Q56" i="1" s="1"/>
  <c r="B55" i="1"/>
  <c r="R55" i="1" s="1"/>
  <c r="Q55" i="1" s="1"/>
  <c r="B54" i="1"/>
  <c r="R54" i="1" s="1"/>
  <c r="Q54" i="1" s="1"/>
  <c r="B53" i="1"/>
  <c r="R53" i="1" s="1"/>
  <c r="Q53" i="1" s="1"/>
  <c r="B52" i="1"/>
  <c r="R52" i="1" s="1"/>
  <c r="Q52" i="1" s="1"/>
  <c r="B51" i="1"/>
  <c r="R51" i="1" s="1"/>
  <c r="Q51" i="1" s="1"/>
  <c r="B50" i="1"/>
  <c r="R50" i="1" s="1"/>
  <c r="Q50" i="1" s="1"/>
  <c r="B48" i="1"/>
  <c r="R48" i="1" s="1"/>
  <c r="Q48" i="1" s="1"/>
  <c r="B47" i="1"/>
  <c r="R47" i="1" s="1"/>
  <c r="Q47" i="1" s="1"/>
  <c r="B46" i="1"/>
  <c r="R46" i="1" s="1"/>
  <c r="Q46" i="1" s="1"/>
  <c r="B45" i="1"/>
  <c r="R45" i="1" s="1"/>
  <c r="Q45" i="1" s="1"/>
  <c r="B44" i="1"/>
  <c r="R44" i="1" s="1"/>
  <c r="Q44" i="1" s="1"/>
  <c r="B43" i="1"/>
  <c r="R43" i="1" s="1"/>
  <c r="Q43" i="1" s="1"/>
  <c r="B42" i="1"/>
  <c r="R42" i="1" s="1"/>
  <c r="Q42" i="1" s="1"/>
  <c r="B41" i="1"/>
  <c r="R41" i="1" s="1"/>
  <c r="Q41" i="1" s="1"/>
  <c r="B40" i="1"/>
  <c r="R40" i="1" s="1"/>
  <c r="Q40" i="1" s="1"/>
  <c r="B39" i="1"/>
  <c r="R39" i="1" s="1"/>
  <c r="Q39" i="1" s="1"/>
  <c r="B38" i="1"/>
  <c r="R38" i="1" s="1"/>
  <c r="Q38" i="1" s="1"/>
  <c r="B37" i="1"/>
  <c r="R37" i="1" s="1"/>
  <c r="Q37" i="1" s="1"/>
  <c r="B36" i="1"/>
  <c r="R36" i="1" s="1"/>
  <c r="Q36" i="1" s="1"/>
  <c r="B35" i="1"/>
  <c r="R35" i="1" s="1"/>
  <c r="Q35" i="1" s="1"/>
  <c r="B34" i="1"/>
  <c r="R34" i="1" s="1"/>
  <c r="Q34" i="1" s="1"/>
  <c r="B33" i="1"/>
  <c r="R33" i="1" s="1"/>
  <c r="Q33" i="1" s="1"/>
  <c r="B32" i="1"/>
  <c r="R32" i="1" s="1"/>
  <c r="Q32" i="1" s="1"/>
  <c r="B31" i="1"/>
  <c r="R31" i="1" s="1"/>
  <c r="Q31" i="1" s="1"/>
  <c r="B30" i="1"/>
  <c r="R30" i="1" s="1"/>
  <c r="Q30" i="1" s="1"/>
  <c r="B29" i="1"/>
  <c r="R29" i="1" s="1"/>
  <c r="Q29" i="1" s="1"/>
  <c r="B28" i="1"/>
  <c r="R28" i="1" s="1"/>
  <c r="Q28" i="1" s="1"/>
  <c r="B27" i="1"/>
  <c r="R27" i="1" s="1"/>
  <c r="Q27" i="1" s="1"/>
  <c r="B26" i="1"/>
  <c r="R26" i="1" s="1"/>
  <c r="Q26" i="1" s="1"/>
  <c r="B25" i="1"/>
  <c r="R25" i="1" s="1"/>
  <c r="Q25" i="1" s="1"/>
  <c r="B19" i="1"/>
  <c r="R19" i="1" s="1"/>
  <c r="Q19" i="1" s="1"/>
  <c r="B20" i="1"/>
  <c r="R20" i="1" s="1"/>
  <c r="Q20" i="1" s="1"/>
  <c r="B21" i="1"/>
  <c r="R21" i="1" s="1"/>
  <c r="Q21" i="1" s="1"/>
  <c r="B22" i="1"/>
  <c r="R22" i="1" s="1"/>
  <c r="Q22" i="1" s="1"/>
  <c r="B23" i="1"/>
  <c r="R23" i="1" s="1"/>
  <c r="Q23" i="1" s="1"/>
  <c r="B24" i="1"/>
  <c r="R24" i="1" s="1"/>
  <c r="Q24" i="1" s="1"/>
  <c r="B18" i="1"/>
  <c r="R18" i="1" s="1"/>
  <c r="Q18" i="1" s="1"/>
  <c r="B17" i="1"/>
  <c r="R17" i="1" s="1"/>
  <c r="Q17" i="1" s="1"/>
  <c r="B16" i="1"/>
  <c r="R16" i="1" s="1"/>
  <c r="Q16" i="1" s="1"/>
  <c r="B4" i="1"/>
  <c r="R4" i="1" s="1"/>
  <c r="B5" i="1"/>
  <c r="R5" i="1" s="1"/>
  <c r="Q5" i="1" s="1"/>
  <c r="B6" i="1"/>
  <c r="R6" i="1" s="1"/>
  <c r="Q6" i="1" s="1"/>
  <c r="B7" i="1"/>
  <c r="R7" i="1" s="1"/>
  <c r="Q7" i="1" s="1"/>
  <c r="B8" i="1"/>
  <c r="R8" i="1" s="1"/>
  <c r="Q8" i="1" s="1"/>
  <c r="B9" i="1"/>
  <c r="R9" i="1" s="1"/>
  <c r="Q9" i="1" s="1"/>
  <c r="B10" i="1"/>
  <c r="R10" i="1" s="1"/>
  <c r="Q10" i="1" s="1"/>
  <c r="B11" i="1"/>
  <c r="R11" i="1" s="1"/>
  <c r="Q11" i="1" s="1"/>
  <c r="B12" i="1"/>
  <c r="R12" i="1" s="1"/>
  <c r="Q12" i="1" s="1"/>
  <c r="B13" i="1"/>
  <c r="R13" i="1" s="1"/>
  <c r="Q13" i="1" s="1"/>
  <c r="B14" i="1"/>
  <c r="R14" i="1" s="1"/>
  <c r="Q14" i="1" s="1"/>
  <c r="B15" i="1"/>
  <c r="R15" i="1" s="1"/>
  <c r="Q15" i="1" s="1"/>
  <c r="D8" i="8"/>
  <c r="E8" i="8"/>
  <c r="A8" i="8"/>
  <c r="A8" i="17" s="1"/>
  <c r="D8" i="7"/>
  <c r="E8" i="7"/>
  <c r="A8" i="7"/>
  <c r="C8" i="1"/>
  <c r="C8" i="7" s="1"/>
  <c r="D121" i="8"/>
  <c r="E121" i="8"/>
  <c r="D121" i="7"/>
  <c r="E121" i="7"/>
  <c r="D126" i="8"/>
  <c r="E126" i="8"/>
  <c r="D126" i="7"/>
  <c r="E126" i="7"/>
  <c r="C126" i="1"/>
  <c r="C121" i="1"/>
  <c r="C121" i="7" s="1"/>
  <c r="A248" i="17"/>
  <c r="E248" i="8"/>
  <c r="A248" i="8"/>
  <c r="E248" i="7"/>
  <c r="C248" i="1"/>
  <c r="D248" i="1" s="1"/>
  <c r="D248" i="17" s="1"/>
  <c r="A60" i="8"/>
  <c r="C60" i="1"/>
  <c r="C60" i="8" s="1"/>
  <c r="E60" i="8"/>
  <c r="E60" i="7"/>
  <c r="A60" i="7"/>
  <c r="I8" i="6"/>
  <c r="E15" i="17"/>
  <c r="D15" i="17"/>
  <c r="C15" i="17"/>
  <c r="E15" i="8"/>
  <c r="D15" i="8"/>
  <c r="C15" i="8"/>
  <c r="C11" i="1"/>
  <c r="C11" i="7" s="1"/>
  <c r="C12" i="1"/>
  <c r="C12" i="7" s="1"/>
  <c r="C13" i="7"/>
  <c r="C14" i="7"/>
  <c r="C15" i="7"/>
  <c r="D15" i="7"/>
  <c r="E15" i="7"/>
  <c r="D133" i="8"/>
  <c r="E133" i="8"/>
  <c r="A132" i="8"/>
  <c r="C132" i="1"/>
  <c r="C132" i="7" s="1"/>
  <c r="A133" i="8"/>
  <c r="C133" i="1"/>
  <c r="C133" i="7" s="1"/>
  <c r="A132" i="7"/>
  <c r="D132" i="7"/>
  <c r="E132" i="7"/>
  <c r="A133" i="7"/>
  <c r="D133" i="7"/>
  <c r="E133" i="7"/>
  <c r="C124" i="1"/>
  <c r="C124" i="8" s="1"/>
  <c r="D124" i="8"/>
  <c r="E124" i="8"/>
  <c r="C125" i="1"/>
  <c r="C125" i="8" s="1"/>
  <c r="D125" i="8"/>
  <c r="E125" i="8"/>
  <c r="C127" i="1"/>
  <c r="C127" i="7" s="1"/>
  <c r="D127" i="8"/>
  <c r="E127" i="8"/>
  <c r="C128" i="1"/>
  <c r="C128" i="8" s="1"/>
  <c r="D128" i="8"/>
  <c r="E128" i="8"/>
  <c r="C129" i="1"/>
  <c r="C129" i="8" s="1"/>
  <c r="D129" i="8"/>
  <c r="E129" i="8"/>
  <c r="C130" i="1"/>
  <c r="C130" i="7" s="1"/>
  <c r="D130" i="8"/>
  <c r="E130" i="8"/>
  <c r="C131" i="1"/>
  <c r="C131" i="7" s="1"/>
  <c r="D131" i="8"/>
  <c r="E131" i="8"/>
  <c r="D132" i="8"/>
  <c r="E132" i="8"/>
  <c r="C134" i="1"/>
  <c r="C134" i="7" s="1"/>
  <c r="D134" i="8"/>
  <c r="E134" i="8"/>
  <c r="C135" i="1"/>
  <c r="C135" i="7" s="1"/>
  <c r="D135" i="8"/>
  <c r="E135" i="8"/>
  <c r="C136" i="1"/>
  <c r="C136" i="8" s="1"/>
  <c r="D136" i="8"/>
  <c r="E136" i="8"/>
  <c r="C137" i="1"/>
  <c r="C137" i="8" s="1"/>
  <c r="E137" i="8"/>
  <c r="A125" i="8"/>
  <c r="A127" i="8"/>
  <c r="A128" i="8"/>
  <c r="A129" i="8"/>
  <c r="A130" i="8"/>
  <c r="A131" i="8"/>
  <c r="A134" i="8"/>
  <c r="A135" i="8"/>
  <c r="A136" i="8"/>
  <c r="A137" i="8"/>
  <c r="A122" i="7"/>
  <c r="A123" i="7"/>
  <c r="A124" i="7"/>
  <c r="A125" i="7"/>
  <c r="A127" i="7"/>
  <c r="A128" i="7"/>
  <c r="A129" i="7"/>
  <c r="A130" i="7"/>
  <c r="A131" i="7"/>
  <c r="A134" i="7"/>
  <c r="A135" i="7"/>
  <c r="E127" i="7"/>
  <c r="E128" i="7"/>
  <c r="E129" i="7"/>
  <c r="E130" i="7"/>
  <c r="E131" i="7"/>
  <c r="E134" i="7"/>
  <c r="E135" i="7"/>
  <c r="D127" i="7"/>
  <c r="D128" i="7"/>
  <c r="D129" i="7"/>
  <c r="D130" i="7"/>
  <c r="D131" i="7"/>
  <c r="D134" i="7"/>
  <c r="D135" i="7"/>
  <c r="E240" i="8"/>
  <c r="E241" i="8"/>
  <c r="E242" i="8"/>
  <c r="E243" i="8"/>
  <c r="E244" i="8"/>
  <c r="E245" i="8"/>
  <c r="E246" i="8"/>
  <c r="E247" i="8"/>
  <c r="E249" i="8"/>
  <c r="E250" i="8"/>
  <c r="E251" i="8"/>
  <c r="E252" i="8"/>
  <c r="E253" i="8"/>
  <c r="E254" i="8"/>
  <c r="A243" i="8"/>
  <c r="A244" i="8"/>
  <c r="A245" i="8"/>
  <c r="A246" i="8"/>
  <c r="A247" i="8"/>
  <c r="A249" i="8"/>
  <c r="A250" i="8"/>
  <c r="A251" i="8"/>
  <c r="A252" i="8"/>
  <c r="A253" i="8"/>
  <c r="A254" i="8"/>
  <c r="A240" i="8"/>
  <c r="A241" i="8"/>
  <c r="A242" i="8"/>
  <c r="D12" i="8"/>
  <c r="E12" i="8"/>
  <c r="D12" i="7"/>
  <c r="E12" i="7"/>
  <c r="C222" i="7"/>
  <c r="D222" i="7" s="1"/>
  <c r="C222" i="8"/>
  <c r="D222" i="8" s="1"/>
  <c r="C222" i="17"/>
  <c r="D222" i="17" s="1"/>
  <c r="C222" i="1"/>
  <c r="D222" i="1" s="1"/>
  <c r="D122" i="7"/>
  <c r="E122" i="7"/>
  <c r="D122" i="8"/>
  <c r="E122" i="8"/>
  <c r="C122" i="1"/>
  <c r="C122" i="7" s="1"/>
  <c r="E42" i="7"/>
  <c r="E42" i="8"/>
  <c r="C42" i="1"/>
  <c r="D42" i="1" s="1"/>
  <c r="D42" i="7" s="1"/>
  <c r="C221" i="17"/>
  <c r="D221" i="17" s="1"/>
  <c r="C221" i="8"/>
  <c r="D221" i="8" s="1"/>
  <c r="C221" i="7"/>
  <c r="D221" i="7" s="1"/>
  <c r="A223" i="7"/>
  <c r="C223" i="7"/>
  <c r="D223" i="7"/>
  <c r="E223" i="7"/>
  <c r="C221" i="1"/>
  <c r="D221" i="1" s="1"/>
  <c r="C235" i="1"/>
  <c r="C235" i="7" s="1"/>
  <c r="E85" i="8"/>
  <c r="E85" i="7"/>
  <c r="C85" i="1"/>
  <c r="C85" i="7" s="1"/>
  <c r="E8" i="6"/>
  <c r="G8" i="6"/>
  <c r="H8" i="6"/>
  <c r="J8" i="6"/>
  <c r="E30" i="8"/>
  <c r="D29" i="1"/>
  <c r="C30" i="1"/>
  <c r="D30" i="1" s="1"/>
  <c r="D150" i="7"/>
  <c r="E150" i="7"/>
  <c r="D150" i="8"/>
  <c r="E150" i="8"/>
  <c r="C150" i="1"/>
  <c r="C150" i="7" s="1"/>
  <c r="D13" i="7"/>
  <c r="E13" i="7"/>
  <c r="D14" i="7"/>
  <c r="E14" i="7"/>
  <c r="D13" i="8"/>
  <c r="E13" i="8"/>
  <c r="D14" i="8"/>
  <c r="E14" i="8"/>
  <c r="D95" i="7"/>
  <c r="E95" i="7"/>
  <c r="E109" i="7"/>
  <c r="E110" i="7"/>
  <c r="E109" i="8"/>
  <c r="E110" i="8"/>
  <c r="E169" i="7"/>
  <c r="E169" i="8"/>
  <c r="E240" i="7"/>
  <c r="C240" i="1"/>
  <c r="C240" i="8" s="1"/>
  <c r="E29" i="8"/>
  <c r="C227" i="7"/>
  <c r="D227" i="7"/>
  <c r="E227" i="7"/>
  <c r="C227" i="8"/>
  <c r="D227" i="8"/>
  <c r="E227" i="8"/>
  <c r="E224" i="8"/>
  <c r="D224" i="8"/>
  <c r="C224" i="8"/>
  <c r="E189" i="8"/>
  <c r="E180" i="8"/>
  <c r="E114" i="8"/>
  <c r="E5" i="8"/>
  <c r="D5" i="8"/>
  <c r="E5" i="7"/>
  <c r="D5" i="7"/>
  <c r="E114" i="7"/>
  <c r="E180" i="7"/>
  <c r="E189" i="7"/>
  <c r="E224" i="7"/>
  <c r="D224" i="7"/>
  <c r="C224" i="7"/>
  <c r="E247" i="7"/>
  <c r="C114" i="1"/>
  <c r="C114" i="8" s="1"/>
  <c r="C5" i="1"/>
  <c r="C5" i="8" s="1"/>
  <c r="C189" i="1"/>
  <c r="D189" i="1" s="1"/>
  <c r="D189" i="7" s="1"/>
  <c r="C180" i="1"/>
  <c r="C180" i="7" s="1"/>
  <c r="C183" i="1"/>
  <c r="C183" i="7" s="1"/>
  <c r="C184" i="1"/>
  <c r="C185" i="1"/>
  <c r="C185" i="8" s="1"/>
  <c r="C186" i="1"/>
  <c r="D186" i="1" s="1"/>
  <c r="D186" i="8" s="1"/>
  <c r="C187" i="1"/>
  <c r="C187" i="7" s="1"/>
  <c r="C188" i="1"/>
  <c r="C188" i="7" s="1"/>
  <c r="C247" i="1"/>
  <c r="D247" i="1" s="1"/>
  <c r="D10" i="7"/>
  <c r="E10" i="7"/>
  <c r="D10" i="8"/>
  <c r="E10" i="8"/>
  <c r="C10" i="1"/>
  <c r="C10" i="8" s="1"/>
  <c r="E168" i="7"/>
  <c r="E168" i="8"/>
  <c r="C168" i="1"/>
  <c r="C168" i="7" s="1"/>
  <c r="E239" i="8"/>
  <c r="A239" i="8"/>
  <c r="E238" i="8"/>
  <c r="A238" i="8"/>
  <c r="E237" i="8"/>
  <c r="A237" i="8"/>
  <c r="E236" i="8"/>
  <c r="A236" i="8"/>
  <c r="E235" i="8"/>
  <c r="A235" i="8"/>
  <c r="E234" i="8"/>
  <c r="A234" i="8"/>
  <c r="E233" i="8"/>
  <c r="A233" i="8"/>
  <c r="E232" i="8"/>
  <c r="A232" i="8"/>
  <c r="E231" i="8"/>
  <c r="A231" i="8"/>
  <c r="E230" i="8"/>
  <c r="D230" i="8"/>
  <c r="A230" i="8"/>
  <c r="E223" i="8"/>
  <c r="D223" i="8"/>
  <c r="C223" i="8"/>
  <c r="A223" i="8"/>
  <c r="E218" i="8"/>
  <c r="A218" i="8"/>
  <c r="E217" i="8"/>
  <c r="A217" i="8"/>
  <c r="E216" i="8"/>
  <c r="A216" i="8"/>
  <c r="E215" i="8"/>
  <c r="A215" i="8"/>
  <c r="E214" i="8"/>
  <c r="A214" i="8"/>
  <c r="E213" i="8"/>
  <c r="A213" i="8"/>
  <c r="E212" i="8"/>
  <c r="A212" i="8"/>
  <c r="E211" i="8"/>
  <c r="A211" i="8"/>
  <c r="E210" i="8"/>
  <c r="A210" i="8"/>
  <c r="E208" i="8"/>
  <c r="A208" i="8"/>
  <c r="E207" i="8"/>
  <c r="A207" i="8"/>
  <c r="E206" i="8"/>
  <c r="A206" i="8"/>
  <c r="E205" i="8"/>
  <c r="A205" i="8"/>
  <c r="E204" i="8"/>
  <c r="A204" i="8"/>
  <c r="E203" i="8"/>
  <c r="A203" i="8"/>
  <c r="E202" i="8"/>
  <c r="A202" i="8"/>
  <c r="E200" i="8"/>
  <c r="A200" i="8"/>
  <c r="E199" i="8"/>
  <c r="A199" i="8"/>
  <c r="E198" i="8"/>
  <c r="A198" i="8"/>
  <c r="E197" i="8"/>
  <c r="A197" i="8"/>
  <c r="E196" i="8"/>
  <c r="A196" i="8"/>
  <c r="E195" i="8"/>
  <c r="A195" i="8"/>
  <c r="E194" i="8"/>
  <c r="A194" i="8"/>
  <c r="E193" i="8"/>
  <c r="A193" i="8"/>
  <c r="E192" i="8"/>
  <c r="A192" i="8"/>
  <c r="E191" i="8"/>
  <c r="A191" i="8"/>
  <c r="E190" i="8"/>
  <c r="A190" i="8"/>
  <c r="E188" i="8"/>
  <c r="A188" i="8"/>
  <c r="E187" i="8"/>
  <c r="A187" i="8"/>
  <c r="E186" i="8"/>
  <c r="A186" i="8"/>
  <c r="E185" i="8"/>
  <c r="A185" i="8"/>
  <c r="E184" i="8"/>
  <c r="A184" i="8"/>
  <c r="E183" i="8"/>
  <c r="A183" i="8"/>
  <c r="E179" i="8"/>
  <c r="A179" i="8"/>
  <c r="E178" i="8"/>
  <c r="A178" i="8"/>
  <c r="E177" i="8"/>
  <c r="A177" i="8"/>
  <c r="E176" i="8"/>
  <c r="A176" i="8"/>
  <c r="E175" i="8"/>
  <c r="A175" i="8"/>
  <c r="E174" i="8"/>
  <c r="A174" i="8"/>
  <c r="E173" i="8"/>
  <c r="A173" i="8"/>
  <c r="E172" i="8"/>
  <c r="A172" i="8"/>
  <c r="E167" i="8"/>
  <c r="A167" i="8"/>
  <c r="E166" i="8"/>
  <c r="A166" i="8"/>
  <c r="E165" i="8"/>
  <c r="A165" i="8"/>
  <c r="E164" i="8"/>
  <c r="A164" i="8"/>
  <c r="E163" i="8"/>
  <c r="A163" i="8"/>
  <c r="E162" i="8"/>
  <c r="A162" i="8"/>
  <c r="E161" i="8"/>
  <c r="A161" i="8"/>
  <c r="E160" i="8"/>
  <c r="A160" i="8"/>
  <c r="E159" i="8"/>
  <c r="A159" i="8"/>
  <c r="E158" i="8"/>
  <c r="A158" i="8"/>
  <c r="E157" i="8"/>
  <c r="A157" i="8"/>
  <c r="E154" i="8"/>
  <c r="A154" i="8"/>
  <c r="E153" i="8"/>
  <c r="A153" i="8"/>
  <c r="E149" i="8"/>
  <c r="D149" i="8"/>
  <c r="E148" i="8"/>
  <c r="D148" i="8"/>
  <c r="A148" i="8"/>
  <c r="E147" i="8"/>
  <c r="D147" i="8"/>
  <c r="A147" i="8"/>
  <c r="E146" i="8"/>
  <c r="D146" i="8"/>
  <c r="A146" i="8"/>
  <c r="E145" i="8"/>
  <c r="D145" i="8"/>
  <c r="A145" i="8"/>
  <c r="E144" i="8"/>
  <c r="D144" i="8"/>
  <c r="A144" i="8"/>
  <c r="E143" i="8"/>
  <c r="D143" i="8"/>
  <c r="A143" i="8"/>
  <c r="E142" i="8"/>
  <c r="D142" i="8"/>
  <c r="A142" i="8"/>
  <c r="E141" i="8"/>
  <c r="D141" i="8"/>
  <c r="A141" i="8"/>
  <c r="E140" i="8"/>
  <c r="D140" i="8"/>
  <c r="C140" i="8"/>
  <c r="A140" i="8"/>
  <c r="A124" i="8"/>
  <c r="E123" i="8"/>
  <c r="D123" i="8"/>
  <c r="A123" i="8"/>
  <c r="E120" i="8"/>
  <c r="D120" i="8"/>
  <c r="A120" i="8"/>
  <c r="E119" i="8"/>
  <c r="D119" i="8"/>
  <c r="A119" i="8"/>
  <c r="E118" i="8"/>
  <c r="D118" i="8"/>
  <c r="A118" i="8"/>
  <c r="E117" i="8"/>
  <c r="D117" i="8"/>
  <c r="A117" i="8"/>
  <c r="E116" i="8"/>
  <c r="D116" i="8"/>
  <c r="A116" i="8"/>
  <c r="E115" i="8"/>
  <c r="D115" i="8"/>
  <c r="A115" i="8"/>
  <c r="E113" i="8"/>
  <c r="A113" i="8"/>
  <c r="E112" i="8"/>
  <c r="A112" i="8"/>
  <c r="E111" i="8"/>
  <c r="A111" i="8"/>
  <c r="A109" i="8"/>
  <c r="E108" i="8"/>
  <c r="D108" i="8"/>
  <c r="A108" i="8"/>
  <c r="E107" i="8"/>
  <c r="D107" i="8"/>
  <c r="A107" i="8"/>
  <c r="E106" i="8"/>
  <c r="D106" i="8"/>
  <c r="A106" i="8"/>
  <c r="E105" i="8"/>
  <c r="D105" i="8"/>
  <c r="A105" i="8"/>
  <c r="E104" i="8"/>
  <c r="D104" i="8"/>
  <c r="A104" i="8"/>
  <c r="E103" i="8"/>
  <c r="D103" i="8"/>
  <c r="A103" i="8"/>
  <c r="E102" i="8"/>
  <c r="D102" i="8"/>
  <c r="A102" i="8"/>
  <c r="E101" i="8"/>
  <c r="D101" i="8"/>
  <c r="A101" i="8"/>
  <c r="E100" i="8"/>
  <c r="D100" i="8"/>
  <c r="A100" i="8"/>
  <c r="E99" i="8"/>
  <c r="D99" i="8"/>
  <c r="A99" i="8"/>
  <c r="E98" i="8"/>
  <c r="D98" i="8"/>
  <c r="A98" i="8"/>
  <c r="E97" i="8"/>
  <c r="D97" i="8"/>
  <c r="A97" i="8"/>
  <c r="E96" i="8"/>
  <c r="D96" i="8"/>
  <c r="A96" i="8"/>
  <c r="E94" i="8"/>
  <c r="D94" i="8"/>
  <c r="A94" i="8"/>
  <c r="E93" i="8"/>
  <c r="D93" i="8"/>
  <c r="A93" i="8"/>
  <c r="E92" i="8"/>
  <c r="D92" i="8"/>
  <c r="A92" i="8"/>
  <c r="E91" i="8"/>
  <c r="D91" i="8"/>
  <c r="A91" i="8"/>
  <c r="E90" i="8"/>
  <c r="D90" i="8"/>
  <c r="A90" i="8"/>
  <c r="E89" i="8"/>
  <c r="D89" i="8"/>
  <c r="A89" i="8"/>
  <c r="E88" i="8"/>
  <c r="D88" i="8"/>
  <c r="A88" i="8"/>
  <c r="E87" i="8"/>
  <c r="D87" i="8"/>
  <c r="A87" i="8"/>
  <c r="E86" i="8"/>
  <c r="A86" i="8"/>
  <c r="E84" i="8"/>
  <c r="A84" i="8"/>
  <c r="E83" i="8"/>
  <c r="D83" i="8"/>
  <c r="A83" i="8"/>
  <c r="E82" i="8"/>
  <c r="D82" i="8"/>
  <c r="A82" i="8"/>
  <c r="E81" i="8"/>
  <c r="D81" i="8"/>
  <c r="A81" i="8"/>
  <c r="E80" i="8"/>
  <c r="D80" i="8"/>
  <c r="A80" i="8"/>
  <c r="E79" i="8"/>
  <c r="D79" i="8"/>
  <c r="A79" i="8"/>
  <c r="E78" i="8"/>
  <c r="A78" i="8"/>
  <c r="E77" i="8"/>
  <c r="D77" i="8"/>
  <c r="A77" i="8"/>
  <c r="E76" i="8"/>
  <c r="D76" i="8"/>
  <c r="A76" i="8"/>
  <c r="E75" i="8"/>
  <c r="D75" i="8"/>
  <c r="A75" i="8"/>
  <c r="E74" i="8"/>
  <c r="D74" i="8"/>
  <c r="A74" i="8"/>
  <c r="E73" i="8"/>
  <c r="D73" i="8"/>
  <c r="A73" i="8"/>
  <c r="E72" i="8"/>
  <c r="D72" i="8"/>
  <c r="A72" i="8"/>
  <c r="E71" i="8"/>
  <c r="D71" i="8"/>
  <c r="A71" i="8"/>
  <c r="E70" i="8"/>
  <c r="D70" i="8"/>
  <c r="A70" i="8"/>
  <c r="E69" i="8"/>
  <c r="A69" i="8"/>
  <c r="E68" i="8"/>
  <c r="A68" i="8"/>
  <c r="E67" i="8"/>
  <c r="A67" i="8"/>
  <c r="E66" i="8"/>
  <c r="A66" i="8"/>
  <c r="E65" i="8"/>
  <c r="A65" i="8"/>
  <c r="E64" i="8"/>
  <c r="A64" i="8"/>
  <c r="E63" i="8"/>
  <c r="A63" i="8"/>
  <c r="E59" i="8"/>
  <c r="A59" i="8"/>
  <c r="E58" i="8"/>
  <c r="A58" i="8"/>
  <c r="E57" i="8"/>
  <c r="A57" i="8"/>
  <c r="E56" i="8"/>
  <c r="A56" i="8"/>
  <c r="E55" i="8"/>
  <c r="A55" i="8"/>
  <c r="E54" i="8"/>
  <c r="A54" i="8"/>
  <c r="E53" i="8"/>
  <c r="A53" i="8"/>
  <c r="E52" i="8"/>
  <c r="A52" i="8"/>
  <c r="E51" i="8"/>
  <c r="A51" i="8"/>
  <c r="E50" i="8"/>
  <c r="A50" i="8"/>
  <c r="E48" i="8"/>
  <c r="A48" i="8"/>
  <c r="E47" i="8"/>
  <c r="A47" i="8"/>
  <c r="E46" i="8"/>
  <c r="A46" i="8"/>
  <c r="E45" i="8"/>
  <c r="A45" i="8"/>
  <c r="E44" i="8"/>
  <c r="A44" i="8"/>
  <c r="E43" i="8"/>
  <c r="A43" i="8"/>
  <c r="E41" i="8"/>
  <c r="A41" i="8"/>
  <c r="E40" i="8"/>
  <c r="A40" i="8"/>
  <c r="E39" i="8"/>
  <c r="A39" i="8"/>
  <c r="E38" i="8"/>
  <c r="A38" i="8"/>
  <c r="E37" i="8"/>
  <c r="A37" i="8"/>
  <c r="E36" i="8"/>
  <c r="A36" i="8"/>
  <c r="E35" i="8"/>
  <c r="A35" i="8"/>
  <c r="E34" i="8"/>
  <c r="A34" i="8"/>
  <c r="E33" i="8"/>
  <c r="A33" i="8"/>
  <c r="E32" i="8"/>
  <c r="A32" i="8"/>
  <c r="E31" i="8"/>
  <c r="D31" i="8"/>
  <c r="A31" i="8"/>
  <c r="E28" i="8"/>
  <c r="A28" i="8"/>
  <c r="E27" i="8"/>
  <c r="A27" i="8"/>
  <c r="E26" i="8"/>
  <c r="A26" i="8"/>
  <c r="E25" i="8"/>
  <c r="A25" i="8"/>
  <c r="E24" i="8"/>
  <c r="D24" i="8"/>
  <c r="A24" i="8"/>
  <c r="E23" i="8"/>
  <c r="D23" i="8"/>
  <c r="A23" i="8"/>
  <c r="E22" i="8"/>
  <c r="D22" i="8"/>
  <c r="A22" i="8"/>
  <c r="E20" i="8"/>
  <c r="D20" i="8"/>
  <c r="A20" i="8"/>
  <c r="E19" i="8"/>
  <c r="D19" i="8"/>
  <c r="A19" i="8"/>
  <c r="E18" i="8"/>
  <c r="A18" i="8"/>
  <c r="E17" i="8"/>
  <c r="A17" i="8"/>
  <c r="E16" i="8"/>
  <c r="A16" i="8"/>
  <c r="E11" i="8"/>
  <c r="D11" i="8"/>
  <c r="A11" i="8"/>
  <c r="E9" i="8"/>
  <c r="D9" i="8"/>
  <c r="A9" i="8"/>
  <c r="E7" i="8"/>
  <c r="D7" i="8"/>
  <c r="A7" i="8"/>
  <c r="E6" i="8"/>
  <c r="D6" i="8"/>
  <c r="A6" i="8"/>
  <c r="E4" i="8"/>
  <c r="D4" i="8"/>
  <c r="A4" i="8"/>
  <c r="A239" i="7"/>
  <c r="E239" i="7"/>
  <c r="A241" i="7"/>
  <c r="E241" i="7"/>
  <c r="A242" i="7"/>
  <c r="E242" i="7"/>
  <c r="A243" i="7"/>
  <c r="E243" i="7"/>
  <c r="A244" i="7"/>
  <c r="E244" i="7"/>
  <c r="A245" i="7"/>
  <c r="E245" i="7"/>
  <c r="A246" i="7"/>
  <c r="E246" i="7"/>
  <c r="A249" i="7"/>
  <c r="E249" i="7"/>
  <c r="A250" i="7"/>
  <c r="E250" i="7"/>
  <c r="A251" i="7"/>
  <c r="E251" i="7"/>
  <c r="A252" i="7"/>
  <c r="E252" i="7"/>
  <c r="A253" i="7"/>
  <c r="E253" i="7"/>
  <c r="A254" i="7"/>
  <c r="E254" i="7"/>
  <c r="A6" i="7"/>
  <c r="D6" i="7"/>
  <c r="E6" i="7"/>
  <c r="A7" i="7"/>
  <c r="D7" i="7"/>
  <c r="E7" i="7"/>
  <c r="A9" i="7"/>
  <c r="D9" i="7"/>
  <c r="E9" i="7"/>
  <c r="A11" i="7"/>
  <c r="D11" i="7"/>
  <c r="E11" i="7"/>
  <c r="A16" i="7"/>
  <c r="E16" i="7"/>
  <c r="A17" i="7"/>
  <c r="E17" i="7"/>
  <c r="A18" i="7"/>
  <c r="E18" i="7"/>
  <c r="A19" i="7"/>
  <c r="D19" i="7"/>
  <c r="E19" i="7"/>
  <c r="A20" i="7"/>
  <c r="D20" i="7"/>
  <c r="E20" i="7"/>
  <c r="A22" i="7"/>
  <c r="D22" i="7"/>
  <c r="E22" i="7"/>
  <c r="A23" i="7"/>
  <c r="D23" i="7"/>
  <c r="E23" i="7"/>
  <c r="A24" i="7"/>
  <c r="D24" i="7"/>
  <c r="E24" i="7"/>
  <c r="A25" i="7"/>
  <c r="E25" i="7"/>
  <c r="A26" i="7"/>
  <c r="E26" i="7"/>
  <c r="A27" i="7"/>
  <c r="E27" i="7"/>
  <c r="A28" i="7"/>
  <c r="E28" i="7"/>
  <c r="A31" i="7"/>
  <c r="D31" i="7"/>
  <c r="E31" i="7"/>
  <c r="A32" i="7"/>
  <c r="E32" i="7"/>
  <c r="A33" i="7"/>
  <c r="E33" i="7"/>
  <c r="A34" i="7"/>
  <c r="E34" i="7"/>
  <c r="A35" i="7"/>
  <c r="E35" i="7"/>
  <c r="A36" i="7"/>
  <c r="E36" i="7"/>
  <c r="A37" i="7"/>
  <c r="E37" i="7"/>
  <c r="A38" i="7"/>
  <c r="E38" i="7"/>
  <c r="A39" i="7"/>
  <c r="E39" i="7"/>
  <c r="A40" i="7"/>
  <c r="E40" i="7"/>
  <c r="A41" i="7"/>
  <c r="E41" i="7"/>
  <c r="A43" i="7"/>
  <c r="E43" i="7"/>
  <c r="A44" i="7"/>
  <c r="E44" i="7"/>
  <c r="A45" i="7"/>
  <c r="E45" i="7"/>
  <c r="A46" i="7"/>
  <c r="E46" i="7"/>
  <c r="A47" i="7"/>
  <c r="E47" i="7"/>
  <c r="A48" i="7"/>
  <c r="E48" i="7"/>
  <c r="A50" i="7"/>
  <c r="E50" i="7"/>
  <c r="A51" i="7"/>
  <c r="E51" i="7"/>
  <c r="A52" i="7"/>
  <c r="E52" i="7"/>
  <c r="A53" i="7"/>
  <c r="E53" i="7"/>
  <c r="A54" i="7"/>
  <c r="E54" i="7"/>
  <c r="A55" i="7"/>
  <c r="E55" i="7"/>
  <c r="A56" i="7"/>
  <c r="E56" i="7"/>
  <c r="A57" i="7"/>
  <c r="E57" i="7"/>
  <c r="A58" i="7"/>
  <c r="E58" i="7"/>
  <c r="A59" i="7"/>
  <c r="E59" i="7"/>
  <c r="A63" i="7"/>
  <c r="E63" i="7"/>
  <c r="A64" i="7"/>
  <c r="E64" i="7"/>
  <c r="A65" i="7"/>
  <c r="E65" i="7"/>
  <c r="A66" i="7"/>
  <c r="E66" i="7"/>
  <c r="A67" i="7"/>
  <c r="E67" i="7"/>
  <c r="A68" i="7"/>
  <c r="E68" i="7"/>
  <c r="A69" i="7"/>
  <c r="E69" i="7"/>
  <c r="A70" i="7"/>
  <c r="D70" i="7"/>
  <c r="E70" i="7"/>
  <c r="A71" i="7"/>
  <c r="D71" i="7"/>
  <c r="E71" i="7"/>
  <c r="A72" i="7"/>
  <c r="D72" i="7"/>
  <c r="E72" i="7"/>
  <c r="A73" i="7"/>
  <c r="D73" i="7"/>
  <c r="E73" i="7"/>
  <c r="A74" i="7"/>
  <c r="D74" i="7"/>
  <c r="E74" i="7"/>
  <c r="A75" i="7"/>
  <c r="D75" i="7"/>
  <c r="E75" i="7"/>
  <c r="A76" i="7"/>
  <c r="D76" i="7"/>
  <c r="E76" i="7"/>
  <c r="A77" i="7"/>
  <c r="D77" i="7"/>
  <c r="E77" i="7"/>
  <c r="A78" i="7"/>
  <c r="E78" i="7"/>
  <c r="A79" i="7"/>
  <c r="D79" i="7"/>
  <c r="E79" i="7"/>
  <c r="A80" i="7"/>
  <c r="D80" i="7"/>
  <c r="E80" i="7"/>
  <c r="A81" i="7"/>
  <c r="D81" i="7"/>
  <c r="E81" i="7"/>
  <c r="A82" i="7"/>
  <c r="D82" i="7"/>
  <c r="E82" i="7"/>
  <c r="A83" i="7"/>
  <c r="D83" i="7"/>
  <c r="E83" i="7"/>
  <c r="A84" i="7"/>
  <c r="E84" i="7"/>
  <c r="A86" i="7"/>
  <c r="E86" i="7"/>
  <c r="A87" i="7"/>
  <c r="D87" i="7"/>
  <c r="E87" i="7"/>
  <c r="A88" i="7"/>
  <c r="D88" i="7"/>
  <c r="E88" i="7"/>
  <c r="A89" i="7"/>
  <c r="D89" i="7"/>
  <c r="E89" i="7"/>
  <c r="A90" i="7"/>
  <c r="D90" i="7"/>
  <c r="E90" i="7"/>
  <c r="A91" i="7"/>
  <c r="D91" i="7"/>
  <c r="E91" i="7"/>
  <c r="A92" i="7"/>
  <c r="D92" i="7"/>
  <c r="E92" i="7"/>
  <c r="A93" i="7"/>
  <c r="D93" i="7"/>
  <c r="E93" i="7"/>
  <c r="A94" i="7"/>
  <c r="D94" i="7"/>
  <c r="E94" i="7"/>
  <c r="A96" i="7"/>
  <c r="D96" i="7"/>
  <c r="E96" i="7"/>
  <c r="A97" i="7"/>
  <c r="D97" i="7"/>
  <c r="E97" i="7"/>
  <c r="A98" i="7"/>
  <c r="D98" i="7"/>
  <c r="E98" i="7"/>
  <c r="A99" i="7"/>
  <c r="D99" i="7"/>
  <c r="E99" i="7"/>
  <c r="A100" i="7"/>
  <c r="D100" i="7"/>
  <c r="E100" i="7"/>
  <c r="A101" i="7"/>
  <c r="D101" i="7"/>
  <c r="E101" i="7"/>
  <c r="A102" i="7"/>
  <c r="D102" i="7"/>
  <c r="E102" i="7"/>
  <c r="A103" i="7"/>
  <c r="D103" i="7"/>
  <c r="E103" i="7"/>
  <c r="A104" i="7"/>
  <c r="D104" i="7"/>
  <c r="E104" i="7"/>
  <c r="A105" i="7"/>
  <c r="D105" i="7"/>
  <c r="E105" i="7"/>
  <c r="A106" i="7"/>
  <c r="D106" i="7"/>
  <c r="E106" i="7"/>
  <c r="A107" i="7"/>
  <c r="D107" i="7"/>
  <c r="E107" i="7"/>
  <c r="A108" i="7"/>
  <c r="D108" i="7"/>
  <c r="E108" i="7"/>
  <c r="A109" i="7"/>
  <c r="A111" i="7"/>
  <c r="E111" i="7"/>
  <c r="A112" i="7"/>
  <c r="E112" i="7"/>
  <c r="A113" i="7"/>
  <c r="E113" i="7"/>
  <c r="A115" i="7"/>
  <c r="D115" i="7"/>
  <c r="E115" i="7"/>
  <c r="A116" i="7"/>
  <c r="D116" i="7"/>
  <c r="E116" i="7"/>
  <c r="A117" i="7"/>
  <c r="D117" i="7"/>
  <c r="E117" i="7"/>
  <c r="A118" i="7"/>
  <c r="D118" i="7"/>
  <c r="E118" i="7"/>
  <c r="A119" i="7"/>
  <c r="D119" i="7"/>
  <c r="E119" i="7"/>
  <c r="A120" i="7"/>
  <c r="D120" i="7"/>
  <c r="E120" i="7"/>
  <c r="D123" i="7"/>
  <c r="E123" i="7"/>
  <c r="D124" i="7"/>
  <c r="E124" i="7"/>
  <c r="D125" i="7"/>
  <c r="E125" i="7"/>
  <c r="A136" i="7"/>
  <c r="D136" i="7"/>
  <c r="E136" i="7"/>
  <c r="A137" i="7"/>
  <c r="E137" i="7"/>
  <c r="A140" i="7"/>
  <c r="C140" i="7"/>
  <c r="D140" i="7"/>
  <c r="E140" i="7"/>
  <c r="A141" i="7"/>
  <c r="D141" i="7"/>
  <c r="E141" i="7"/>
  <c r="A142" i="7"/>
  <c r="D142" i="7"/>
  <c r="E142" i="7"/>
  <c r="A143" i="7"/>
  <c r="D143" i="7"/>
  <c r="E143" i="7"/>
  <c r="A144" i="7"/>
  <c r="D144" i="7"/>
  <c r="E144" i="7"/>
  <c r="A145" i="7"/>
  <c r="D145" i="7"/>
  <c r="E145" i="7"/>
  <c r="A146" i="7"/>
  <c r="D146" i="7"/>
  <c r="E146" i="7"/>
  <c r="A147" i="7"/>
  <c r="D147" i="7"/>
  <c r="E147" i="7"/>
  <c r="A148" i="7"/>
  <c r="D148" i="7"/>
  <c r="E148" i="7"/>
  <c r="D149" i="7"/>
  <c r="E149" i="7"/>
  <c r="A153" i="7"/>
  <c r="E153" i="7"/>
  <c r="A154" i="7"/>
  <c r="E154" i="7"/>
  <c r="A157" i="7"/>
  <c r="E157" i="7"/>
  <c r="A158" i="7"/>
  <c r="E158" i="7"/>
  <c r="A159" i="7"/>
  <c r="E159" i="7"/>
  <c r="A160" i="7"/>
  <c r="E160" i="7"/>
  <c r="A161" i="7"/>
  <c r="E161" i="7"/>
  <c r="A162" i="7"/>
  <c r="E162" i="7"/>
  <c r="A163" i="7"/>
  <c r="E163" i="7"/>
  <c r="A164" i="7"/>
  <c r="E164" i="7"/>
  <c r="A165" i="7"/>
  <c r="E165" i="7"/>
  <c r="A166" i="7"/>
  <c r="E166" i="7"/>
  <c r="A167" i="7"/>
  <c r="E167" i="7"/>
  <c r="A172" i="7"/>
  <c r="E172" i="7"/>
  <c r="A173" i="7"/>
  <c r="E173" i="7"/>
  <c r="A174" i="7"/>
  <c r="E174" i="7"/>
  <c r="A175" i="7"/>
  <c r="E175" i="7"/>
  <c r="A176" i="7"/>
  <c r="E176" i="7"/>
  <c r="A177" i="7"/>
  <c r="E177" i="7"/>
  <c r="A178" i="7"/>
  <c r="E178" i="7"/>
  <c r="A179" i="7"/>
  <c r="E179" i="7"/>
  <c r="A183" i="7"/>
  <c r="E183" i="7"/>
  <c r="A184" i="7"/>
  <c r="E184" i="7"/>
  <c r="A185" i="7"/>
  <c r="E185" i="7"/>
  <c r="A186" i="7"/>
  <c r="E186" i="7"/>
  <c r="A187" i="7"/>
  <c r="E187" i="7"/>
  <c r="A188" i="7"/>
  <c r="E188" i="7"/>
  <c r="A190" i="7"/>
  <c r="E190" i="7"/>
  <c r="A191" i="7"/>
  <c r="E191" i="7"/>
  <c r="A192" i="7"/>
  <c r="E192" i="7"/>
  <c r="A193" i="7"/>
  <c r="E193" i="7"/>
  <c r="A194" i="7"/>
  <c r="E194" i="7"/>
  <c r="A195" i="7"/>
  <c r="E195" i="7"/>
  <c r="A196" i="7"/>
  <c r="E196" i="7"/>
  <c r="A197" i="7"/>
  <c r="E197" i="7"/>
  <c r="A198" i="7"/>
  <c r="E198" i="7"/>
  <c r="A199" i="7"/>
  <c r="E199" i="7"/>
  <c r="A200" i="7"/>
  <c r="E200" i="7"/>
  <c r="A202" i="7"/>
  <c r="E202" i="7"/>
  <c r="A203" i="7"/>
  <c r="E203" i="7"/>
  <c r="A204" i="7"/>
  <c r="E204" i="7"/>
  <c r="A205" i="7"/>
  <c r="E205" i="7"/>
  <c r="A206" i="7"/>
  <c r="E206" i="7"/>
  <c r="A207" i="7"/>
  <c r="E207" i="7"/>
  <c r="A208" i="7"/>
  <c r="E208" i="7"/>
  <c r="A210" i="7"/>
  <c r="E210" i="7"/>
  <c r="A211" i="7"/>
  <c r="E211" i="7"/>
  <c r="A212" i="7"/>
  <c r="E212" i="7"/>
  <c r="A213" i="7"/>
  <c r="E213" i="7"/>
  <c r="A214" i="7"/>
  <c r="E214" i="7"/>
  <c r="A215" i="7"/>
  <c r="E215" i="7"/>
  <c r="A216" i="7"/>
  <c r="E216" i="7"/>
  <c r="A217" i="7"/>
  <c r="E217" i="7"/>
  <c r="A218" i="7"/>
  <c r="E218" i="7"/>
  <c r="A230" i="7"/>
  <c r="D230" i="7"/>
  <c r="E230" i="7"/>
  <c r="A231" i="7"/>
  <c r="E231" i="7"/>
  <c r="A232" i="7"/>
  <c r="E232" i="7"/>
  <c r="A233" i="7"/>
  <c r="E233" i="7"/>
  <c r="A234" i="7"/>
  <c r="E234" i="7"/>
  <c r="A235" i="7"/>
  <c r="E235" i="7"/>
  <c r="A236" i="7"/>
  <c r="E236" i="7"/>
  <c r="A237" i="7"/>
  <c r="E237" i="7"/>
  <c r="A238" i="7"/>
  <c r="E238" i="7"/>
  <c r="D4" i="7"/>
  <c r="E4" i="7"/>
  <c r="A4" i="7"/>
  <c r="C236" i="1"/>
  <c r="C236" i="8" s="1"/>
  <c r="C237" i="1"/>
  <c r="C237" i="8" s="1"/>
  <c r="C238" i="1"/>
  <c r="C238" i="8" s="1"/>
  <c r="C239" i="1"/>
  <c r="C239" i="8" s="1"/>
  <c r="C241" i="1"/>
  <c r="C241" i="7" s="1"/>
  <c r="C242" i="1"/>
  <c r="C242" i="8" s="1"/>
  <c r="C243" i="1"/>
  <c r="D243" i="1" s="1"/>
  <c r="D243" i="7" s="1"/>
  <c r="C244" i="1"/>
  <c r="D244" i="1" s="1"/>
  <c r="D244" i="7" s="1"/>
  <c r="C245" i="1"/>
  <c r="D245" i="1" s="1"/>
  <c r="D245" i="7" s="1"/>
  <c r="C246" i="1"/>
  <c r="C246" i="8" s="1"/>
  <c r="C249" i="1"/>
  <c r="C249" i="7" s="1"/>
  <c r="C250" i="1"/>
  <c r="D250" i="1" s="1"/>
  <c r="C251" i="1"/>
  <c r="D251" i="1" s="1"/>
  <c r="C252" i="1"/>
  <c r="C252" i="7" s="1"/>
  <c r="C253" i="1"/>
  <c r="D253" i="1" s="1"/>
  <c r="D253" i="8" s="1"/>
  <c r="C254" i="1"/>
  <c r="C254" i="7" s="1"/>
  <c r="C6" i="1"/>
  <c r="C6" i="7" s="1"/>
  <c r="C178" i="1"/>
  <c r="D178" i="1" s="1"/>
  <c r="C179" i="1"/>
  <c r="D179" i="1" s="1"/>
  <c r="D179" i="8" s="1"/>
  <c r="C234" i="1"/>
  <c r="C234" i="8" s="1"/>
  <c r="C233" i="1"/>
  <c r="C233" i="7" s="1"/>
  <c r="C232" i="1"/>
  <c r="D232" i="1" s="1"/>
  <c r="D232" i="8" s="1"/>
  <c r="C231" i="1"/>
  <c r="D231" i="1" s="1"/>
  <c r="D231" i="7" s="1"/>
  <c r="C230" i="1"/>
  <c r="C230" i="8" s="1"/>
  <c r="C218" i="1"/>
  <c r="D218" i="1" s="1"/>
  <c r="D218" i="8" s="1"/>
  <c r="C217" i="1"/>
  <c r="C217" i="7" s="1"/>
  <c r="C216" i="1"/>
  <c r="D216" i="1" s="1"/>
  <c r="D216" i="8" s="1"/>
  <c r="C215" i="1"/>
  <c r="D215" i="1" s="1"/>
  <c r="D215" i="8" s="1"/>
  <c r="C214" i="1"/>
  <c r="D214" i="1" s="1"/>
  <c r="D214" i="8" s="1"/>
  <c r="C213" i="1"/>
  <c r="C213" i="7" s="1"/>
  <c r="C212" i="1"/>
  <c r="D212" i="1" s="1"/>
  <c r="D212" i="8" s="1"/>
  <c r="C211" i="1"/>
  <c r="C211" i="7" s="1"/>
  <c r="C210" i="1"/>
  <c r="C210" i="8" s="1"/>
  <c r="C208" i="1"/>
  <c r="C208" i="8" s="1"/>
  <c r="C207" i="1"/>
  <c r="C207" i="7" s="1"/>
  <c r="C206" i="1"/>
  <c r="C206" i="8" s="1"/>
  <c r="C205" i="1"/>
  <c r="C204" i="1"/>
  <c r="D204" i="1" s="1"/>
  <c r="C203" i="1"/>
  <c r="D203" i="1" s="1"/>
  <c r="C202" i="1"/>
  <c r="C202" i="7" s="1"/>
  <c r="C200" i="1"/>
  <c r="C200" i="8" s="1"/>
  <c r="C199" i="1"/>
  <c r="C199" i="8" s="1"/>
  <c r="C198" i="1"/>
  <c r="C198" i="7" s="1"/>
  <c r="C197" i="1"/>
  <c r="D197" i="1" s="1"/>
  <c r="D197" i="8" s="1"/>
  <c r="C196" i="1"/>
  <c r="D196" i="1" s="1"/>
  <c r="C195" i="1"/>
  <c r="C194" i="1"/>
  <c r="D194" i="1" s="1"/>
  <c r="D194" i="8" s="1"/>
  <c r="C193" i="1"/>
  <c r="D193" i="1" s="1"/>
  <c r="C192" i="1"/>
  <c r="C192" i="7" s="1"/>
  <c r="C191" i="1"/>
  <c r="D191" i="1" s="1"/>
  <c r="C190" i="1"/>
  <c r="D190" i="1" s="1"/>
  <c r="D190" i="7" s="1"/>
  <c r="C177" i="1"/>
  <c r="C177" i="7" s="1"/>
  <c r="C176" i="1"/>
  <c r="D176" i="1" s="1"/>
  <c r="D176" i="8" s="1"/>
  <c r="C175" i="1"/>
  <c r="C175" i="8" s="1"/>
  <c r="C174" i="1"/>
  <c r="C173" i="1"/>
  <c r="C173" i="7" s="1"/>
  <c r="C172" i="1"/>
  <c r="C172" i="7" s="1"/>
  <c r="C167" i="1"/>
  <c r="C167" i="7" s="1"/>
  <c r="C166" i="1"/>
  <c r="C166" i="8" s="1"/>
  <c r="C165" i="1"/>
  <c r="D165" i="1" s="1"/>
  <c r="D165" i="8" s="1"/>
  <c r="C164" i="1"/>
  <c r="D164" i="1" s="1"/>
  <c r="C163" i="1"/>
  <c r="D163" i="1" s="1"/>
  <c r="C162" i="1"/>
  <c r="C162" i="7" s="1"/>
  <c r="C161" i="1"/>
  <c r="D161" i="1" s="1"/>
  <c r="D161" i="8" s="1"/>
  <c r="C160" i="1"/>
  <c r="C160" i="8" s="1"/>
  <c r="C159" i="1"/>
  <c r="D159" i="1" s="1"/>
  <c r="C158" i="1"/>
  <c r="C158" i="7" s="1"/>
  <c r="C157" i="1"/>
  <c r="C157" i="8" s="1"/>
  <c r="C154" i="1"/>
  <c r="D154" i="1" s="1"/>
  <c r="D154" i="7" s="1"/>
  <c r="C153" i="1"/>
  <c r="C153" i="7" s="1"/>
  <c r="C149" i="1"/>
  <c r="C149" i="7" s="1"/>
  <c r="C148" i="1"/>
  <c r="C148" i="8" s="1"/>
  <c r="C147" i="1"/>
  <c r="C147" i="8" s="1"/>
  <c r="C146" i="1"/>
  <c r="C146" i="7" s="1"/>
  <c r="C145" i="1"/>
  <c r="C145" i="8" s="1"/>
  <c r="C144" i="1"/>
  <c r="C144" i="8" s="1"/>
  <c r="C143" i="1"/>
  <c r="C143" i="8" s="1"/>
  <c r="C142" i="1"/>
  <c r="C142" i="7" s="1"/>
  <c r="C141" i="1"/>
  <c r="C141" i="7" s="1"/>
  <c r="C123" i="1"/>
  <c r="C123" i="8" s="1"/>
  <c r="C120" i="1"/>
  <c r="C120" i="8" s="1"/>
  <c r="C119" i="1"/>
  <c r="C119" i="8" s="1"/>
  <c r="C118" i="1"/>
  <c r="C118" i="8" s="1"/>
  <c r="C117" i="1"/>
  <c r="C117" i="7" s="1"/>
  <c r="C116" i="1"/>
  <c r="C116" i="7" s="1"/>
  <c r="C115" i="1"/>
  <c r="C115" i="7" s="1"/>
  <c r="C113" i="1"/>
  <c r="C113" i="7" s="1"/>
  <c r="C112" i="1"/>
  <c r="D112" i="1" s="1"/>
  <c r="C111" i="1"/>
  <c r="C109" i="1"/>
  <c r="D109" i="1" s="1"/>
  <c r="C108" i="1"/>
  <c r="C108" i="8" s="1"/>
  <c r="C107" i="1"/>
  <c r="C107" i="7" s="1"/>
  <c r="C106" i="1"/>
  <c r="C106" i="7" s="1"/>
  <c r="C105" i="1"/>
  <c r="C105" i="7" s="1"/>
  <c r="C104" i="1"/>
  <c r="C104" i="7" s="1"/>
  <c r="C103" i="1"/>
  <c r="C103" i="7" s="1"/>
  <c r="C102" i="1"/>
  <c r="C101" i="1"/>
  <c r="C101" i="7" s="1"/>
  <c r="C100" i="1"/>
  <c r="C100" i="8" s="1"/>
  <c r="C99" i="1"/>
  <c r="C99" i="8" s="1"/>
  <c r="C98" i="1"/>
  <c r="C98" i="7" s="1"/>
  <c r="C97" i="1"/>
  <c r="C97" i="8" s="1"/>
  <c r="C96" i="1"/>
  <c r="C96" i="8" s="1"/>
  <c r="C94" i="1"/>
  <c r="C93" i="1"/>
  <c r="C93" i="7" s="1"/>
  <c r="C92" i="1"/>
  <c r="C92" i="8" s="1"/>
  <c r="C91" i="1"/>
  <c r="C91" i="8" s="1"/>
  <c r="C90" i="1"/>
  <c r="C90" i="8" s="1"/>
  <c r="C89" i="1"/>
  <c r="C89" i="7" s="1"/>
  <c r="C88" i="1"/>
  <c r="C88" i="7" s="1"/>
  <c r="C87" i="1"/>
  <c r="C87" i="7" s="1"/>
  <c r="C86" i="1"/>
  <c r="C86" i="8" s="1"/>
  <c r="C84" i="1"/>
  <c r="D84" i="1" s="1"/>
  <c r="C83" i="1"/>
  <c r="C83" i="7" s="1"/>
  <c r="C82" i="1"/>
  <c r="C82" i="8" s="1"/>
  <c r="C81" i="1"/>
  <c r="C81" i="8" s="1"/>
  <c r="C80" i="1"/>
  <c r="C79" i="1"/>
  <c r="C79" i="7" s="1"/>
  <c r="C78" i="1"/>
  <c r="C78" i="7" s="1"/>
  <c r="C77" i="1"/>
  <c r="C77" i="8" s="1"/>
  <c r="C76" i="1"/>
  <c r="C76" i="8" s="1"/>
  <c r="C75" i="1"/>
  <c r="C75" i="7" s="1"/>
  <c r="C74" i="1"/>
  <c r="C74" i="7" s="1"/>
  <c r="C73" i="1"/>
  <c r="C73" i="8" s="1"/>
  <c r="C72" i="1"/>
  <c r="C72" i="8" s="1"/>
  <c r="C71" i="1"/>
  <c r="C70" i="1"/>
  <c r="C70" i="8" s="1"/>
  <c r="C69" i="1"/>
  <c r="C69" i="7" s="1"/>
  <c r="C68" i="1"/>
  <c r="C68" i="8" s="1"/>
  <c r="C67" i="1"/>
  <c r="D67" i="1" s="1"/>
  <c r="D67" i="7" s="1"/>
  <c r="C66" i="1"/>
  <c r="C66" i="8" s="1"/>
  <c r="C65" i="1"/>
  <c r="C65" i="7" s="1"/>
  <c r="C64" i="1"/>
  <c r="C64" i="7" s="1"/>
  <c r="C63" i="1"/>
  <c r="C63" i="7" s="1"/>
  <c r="C59" i="1"/>
  <c r="C59" i="8" s="1"/>
  <c r="C58" i="1"/>
  <c r="C58" i="8" s="1"/>
  <c r="C57" i="1"/>
  <c r="C57" i="8" s="1"/>
  <c r="C56" i="1"/>
  <c r="D56" i="1" s="1"/>
  <c r="D56" i="7" s="1"/>
  <c r="C55" i="1"/>
  <c r="C55" i="8" s="1"/>
  <c r="C54" i="1"/>
  <c r="C54" i="7" s="1"/>
  <c r="C53" i="1"/>
  <c r="C53" i="7" s="1"/>
  <c r="C52" i="1"/>
  <c r="D52" i="1" s="1"/>
  <c r="D52" i="7" s="1"/>
  <c r="C51" i="1"/>
  <c r="D51" i="1" s="1"/>
  <c r="C50" i="1"/>
  <c r="C50" i="8" s="1"/>
  <c r="C48" i="1"/>
  <c r="C48" i="8" s="1"/>
  <c r="C47" i="1"/>
  <c r="D47" i="1" s="1"/>
  <c r="D47" i="7" s="1"/>
  <c r="C46" i="1"/>
  <c r="D46" i="1" s="1"/>
  <c r="C45" i="1"/>
  <c r="C45" i="8" s="1"/>
  <c r="C44" i="1"/>
  <c r="D44" i="1" s="1"/>
  <c r="D44" i="8" s="1"/>
  <c r="C43" i="1"/>
  <c r="C43" i="7" s="1"/>
  <c r="C41" i="1"/>
  <c r="C41" i="8" s="1"/>
  <c r="C40" i="1"/>
  <c r="D40" i="1" s="1"/>
  <c r="C39" i="1"/>
  <c r="C39" i="7" s="1"/>
  <c r="C38" i="1"/>
  <c r="C38" i="7" s="1"/>
  <c r="C37" i="1"/>
  <c r="D37" i="1" s="1"/>
  <c r="C36" i="1"/>
  <c r="C36" i="7" s="1"/>
  <c r="C35" i="1"/>
  <c r="C35" i="8" s="1"/>
  <c r="C34" i="1"/>
  <c r="D34" i="1" s="1"/>
  <c r="D34" i="8" s="1"/>
  <c r="C33" i="1"/>
  <c r="C33" i="8" s="1"/>
  <c r="C32" i="1"/>
  <c r="D32" i="1" s="1"/>
  <c r="C31" i="1"/>
  <c r="C31" i="8" s="1"/>
  <c r="C28" i="1"/>
  <c r="C28" i="7" s="1"/>
  <c r="C27" i="1"/>
  <c r="C27" i="8" s="1"/>
  <c r="C26" i="1"/>
  <c r="D26" i="1" s="1"/>
  <c r="D26" i="7" s="1"/>
  <c r="C25" i="1"/>
  <c r="D25" i="1" s="1"/>
  <c r="D25" i="7" s="1"/>
  <c r="C24" i="1"/>
  <c r="C24" i="8" s="1"/>
  <c r="C23" i="1"/>
  <c r="C23" i="8" s="1"/>
  <c r="C22" i="1"/>
  <c r="C22" i="8" s="1"/>
  <c r="C20" i="1"/>
  <c r="C20" i="7" s="1"/>
  <c r="C19" i="1"/>
  <c r="C19" i="7" s="1"/>
  <c r="C18" i="1"/>
  <c r="C18" i="8" s="1"/>
  <c r="C17" i="1"/>
  <c r="C17" i="8" s="1"/>
  <c r="C16" i="1"/>
  <c r="D16" i="1" s="1"/>
  <c r="D16" i="8" s="1"/>
  <c r="C9" i="1"/>
  <c r="C9" i="8" s="1"/>
  <c r="C7" i="1"/>
  <c r="C7" i="8" s="1"/>
  <c r="C4" i="1"/>
  <c r="C4" i="8" s="1"/>
  <c r="Q221" i="8" l="1"/>
  <c r="Q221" i="7"/>
  <c r="R170" i="1"/>
  <c r="Q157" i="1"/>
  <c r="Q170" i="1" s="1"/>
  <c r="Q221" i="1"/>
  <c r="Q259" i="1" s="1"/>
  <c r="R259" i="1"/>
  <c r="Q4" i="1"/>
  <c r="R138" i="1"/>
  <c r="R260" i="1" s="1"/>
  <c r="R151" i="1"/>
  <c r="Q140" i="1"/>
  <c r="Q151" i="1" s="1"/>
  <c r="Q172" i="1"/>
  <c r="Q181" i="1" s="1"/>
  <c r="R181" i="1"/>
  <c r="R155" i="1"/>
  <c r="Q153" i="1"/>
  <c r="Q155" i="1" s="1"/>
  <c r="R219" i="1"/>
  <c r="Q183" i="1"/>
  <c r="Q219" i="1" s="1"/>
  <c r="D238" i="1"/>
  <c r="D238" i="8" s="1"/>
  <c r="D231" i="8"/>
  <c r="C186" i="8"/>
  <c r="C186" i="7"/>
  <c r="C97" i="7"/>
  <c r="D86" i="1"/>
  <c r="D86" i="7" s="1"/>
  <c r="C109" i="8"/>
  <c r="C67" i="8"/>
  <c r="C134" i="8"/>
  <c r="C67" i="7"/>
  <c r="C159" i="7"/>
  <c r="D216" i="7"/>
  <c r="D157" i="1"/>
  <c r="D157" i="8" s="1"/>
  <c r="D57" i="1"/>
  <c r="D57" i="7" s="1"/>
  <c r="C66" i="7"/>
  <c r="C142" i="8"/>
  <c r="C157" i="7"/>
  <c r="D180" i="1"/>
  <c r="D180" i="8" s="1"/>
  <c r="D244" i="8"/>
  <c r="D66" i="1"/>
  <c r="D66" i="8" s="1"/>
  <c r="C23" i="7"/>
  <c r="C87" i="8"/>
  <c r="C72" i="7"/>
  <c r="C164" i="7"/>
  <c r="D154" i="8"/>
  <c r="C143" i="7"/>
  <c r="C16" i="7"/>
  <c r="C89" i="8"/>
  <c r="C176" i="7"/>
  <c r="C176" i="8"/>
  <c r="D233" i="1"/>
  <c r="D233" i="8" s="1"/>
  <c r="C146" i="8"/>
  <c r="C36" i="8"/>
  <c r="C93" i="8"/>
  <c r="C115" i="8"/>
  <c r="C40" i="7"/>
  <c r="C119" i="7"/>
  <c r="D188" i="1"/>
  <c r="D188" i="7" s="1"/>
  <c r="C130" i="8"/>
  <c r="C199" i="7"/>
  <c r="C16" i="8"/>
  <c r="D234" i="1"/>
  <c r="D234" i="8" s="1"/>
  <c r="C99" i="7"/>
  <c r="C231" i="8"/>
  <c r="C197" i="7"/>
  <c r="D206" i="1"/>
  <c r="D206" i="7" s="1"/>
  <c r="C92" i="7"/>
  <c r="D55" i="1"/>
  <c r="D55" i="8" s="1"/>
  <c r="C10" i="7"/>
  <c r="D114" i="1"/>
  <c r="D114" i="7" s="1"/>
  <c r="C96" i="7"/>
  <c r="C194" i="8"/>
  <c r="D78" i="1"/>
  <c r="D78" i="7" s="1"/>
  <c r="C127" i="8"/>
  <c r="C57" i="7"/>
  <c r="C8" i="8"/>
  <c r="C78" i="8"/>
  <c r="C236" i="7"/>
  <c r="C105" i="8"/>
  <c r="C75" i="8"/>
  <c r="C98" i="8"/>
  <c r="C187" i="8"/>
  <c r="C112" i="8"/>
  <c r="C232" i="8"/>
  <c r="C247" i="7"/>
  <c r="D54" i="1"/>
  <c r="D54" i="8" s="1"/>
  <c r="C193" i="7"/>
  <c r="C246" i="7"/>
  <c r="D194" i="7"/>
  <c r="C193" i="8"/>
  <c r="C112" i="7"/>
  <c r="C42" i="8"/>
  <c r="C124" i="7"/>
  <c r="C46" i="8"/>
  <c r="C128" i="7"/>
  <c r="C189" i="8"/>
  <c r="C148" i="7"/>
  <c r="D137" i="1"/>
  <c r="D137" i="7" s="1"/>
  <c r="C137" i="7"/>
  <c r="D187" i="1"/>
  <c r="D187" i="8" s="1"/>
  <c r="C203" i="8"/>
  <c r="D65" i="1"/>
  <c r="D65" i="7" s="1"/>
  <c r="C132" i="8"/>
  <c r="C203" i="7"/>
  <c r="D47" i="8"/>
  <c r="C25" i="7"/>
  <c r="C211" i="8"/>
  <c r="C116" i="8"/>
  <c r="C90" i="7"/>
  <c r="C136" i="7"/>
  <c r="C83" i="8"/>
  <c r="D252" i="1"/>
  <c r="D252" i="7" s="1"/>
  <c r="C188" i="8"/>
  <c r="C133" i="8"/>
  <c r="C189" i="7"/>
  <c r="C42" i="7"/>
  <c r="D173" i="1"/>
  <c r="D173" i="8" s="1"/>
  <c r="D17" i="1"/>
  <c r="D17" i="8" s="1"/>
  <c r="D36" i="1"/>
  <c r="D36" i="8" s="1"/>
  <c r="C231" i="7"/>
  <c r="C20" i="8"/>
  <c r="C113" i="8"/>
  <c r="C56" i="7"/>
  <c r="C44" i="7"/>
  <c r="C180" i="8"/>
  <c r="C68" i="7"/>
  <c r="C161" i="7"/>
  <c r="D113" i="1"/>
  <c r="D113" i="8" s="1"/>
  <c r="D58" i="1"/>
  <c r="D58" i="8" s="1"/>
  <c r="C52" i="7"/>
  <c r="D249" i="1"/>
  <c r="C56" i="8"/>
  <c r="B69" i="7"/>
  <c r="R69" i="7" s="1"/>
  <c r="Q69" i="7" s="1"/>
  <c r="C52" i="8"/>
  <c r="C79" i="8"/>
  <c r="C108" i="7"/>
  <c r="C245" i="7"/>
  <c r="C247" i="8"/>
  <c r="B27" i="7"/>
  <c r="R27" i="7" s="1"/>
  <c r="Q27" i="7" s="1"/>
  <c r="C218" i="8"/>
  <c r="B99" i="7"/>
  <c r="R99" i="7" s="1"/>
  <c r="Q99" i="7" s="1"/>
  <c r="C19" i="8"/>
  <c r="D52" i="8"/>
  <c r="C39" i="8"/>
  <c r="D185" i="1"/>
  <c r="C145" i="7"/>
  <c r="B254" i="7"/>
  <c r="R254" i="7" s="1"/>
  <c r="Q254" i="7" s="1"/>
  <c r="B239" i="8"/>
  <c r="R239" i="8" s="1"/>
  <c r="Q239" i="8" s="1"/>
  <c r="C249" i="8"/>
  <c r="C185" i="7"/>
  <c r="C234" i="7"/>
  <c r="C129" i="7"/>
  <c r="C179" i="7"/>
  <c r="C88" i="8"/>
  <c r="C65" i="8"/>
  <c r="C239" i="7"/>
  <c r="C218" i="7"/>
  <c r="C106" i="8"/>
  <c r="C22" i="7"/>
  <c r="C147" i="7"/>
  <c r="B150" i="7"/>
  <c r="R150" i="7" s="1"/>
  <c r="Q150" i="7" s="1"/>
  <c r="D46" i="7"/>
  <c r="D46" i="8"/>
  <c r="D40" i="7"/>
  <c r="D40" i="8"/>
  <c r="D158" i="1"/>
  <c r="D158" i="8" s="1"/>
  <c r="C5" i="7"/>
  <c r="C192" i="8"/>
  <c r="C59" i="7"/>
  <c r="C117" i="8"/>
  <c r="C25" i="8"/>
  <c r="C159" i="8"/>
  <c r="D25" i="8"/>
  <c r="C165" i="7"/>
  <c r="C237" i="7"/>
  <c r="C44" i="8"/>
  <c r="C109" i="7"/>
  <c r="D235" i="1"/>
  <c r="D235" i="7" s="1"/>
  <c r="C125" i="7"/>
  <c r="C122" i="8"/>
  <c r="C85" i="8"/>
  <c r="C252" i="8"/>
  <c r="C91" i="7"/>
  <c r="C103" i="8"/>
  <c r="D192" i="1"/>
  <c r="C196" i="7"/>
  <c r="C196" i="8"/>
  <c r="C254" i="8"/>
  <c r="D176" i="7"/>
  <c r="C235" i="8"/>
  <c r="C158" i="8"/>
  <c r="C54" i="8"/>
  <c r="D41" i="1"/>
  <c r="C40" i="8"/>
  <c r="C101" i="8"/>
  <c r="C82" i="7"/>
  <c r="C34" i="8"/>
  <c r="C214" i="7"/>
  <c r="C165" i="8"/>
  <c r="C245" i="8"/>
  <c r="C45" i="7"/>
  <c r="C86" i="7"/>
  <c r="C118" i="7"/>
  <c r="C41" i="7"/>
  <c r="D63" i="1"/>
  <c r="C46" i="7"/>
  <c r="C149" i="8"/>
  <c r="C214" i="8"/>
  <c r="C150" i="8"/>
  <c r="D69" i="1"/>
  <c r="D69" i="8" s="1"/>
  <c r="C77" i="7"/>
  <c r="D34" i="7"/>
  <c r="C206" i="7"/>
  <c r="D68" i="1"/>
  <c r="D199" i="1"/>
  <c r="D254" i="1"/>
  <c r="D45" i="1"/>
  <c r="D45" i="8" s="1"/>
  <c r="D175" i="1"/>
  <c r="D175" i="8" s="1"/>
  <c r="C74" i="8"/>
  <c r="C107" i="8"/>
  <c r="C161" i="8"/>
  <c r="C190" i="8"/>
  <c r="C12" i="8"/>
  <c r="D85" i="1"/>
  <c r="C24" i="7"/>
  <c r="B95" i="7"/>
  <c r="R95" i="7" s="1"/>
  <c r="Q95" i="7" s="1"/>
  <c r="D37" i="8"/>
  <c r="D37" i="7"/>
  <c r="D84" i="7"/>
  <c r="D84" i="8"/>
  <c r="D109" i="8"/>
  <c r="D109" i="7"/>
  <c r="D251" i="7"/>
  <c r="D251" i="8"/>
  <c r="D163" i="8"/>
  <c r="D163" i="7"/>
  <c r="D159" i="8"/>
  <c r="D159" i="7"/>
  <c r="D178" i="7"/>
  <c r="D178" i="8"/>
  <c r="D247" i="7"/>
  <c r="D247" i="8"/>
  <c r="B63" i="8"/>
  <c r="R63" i="8" s="1"/>
  <c r="Q63" i="8" s="1"/>
  <c r="B107" i="8"/>
  <c r="R107" i="8" s="1"/>
  <c r="Q107" i="8" s="1"/>
  <c r="B111" i="8"/>
  <c r="R111" i="8" s="1"/>
  <c r="Q111" i="8" s="1"/>
  <c r="B158" i="7"/>
  <c r="R158" i="7" s="1"/>
  <c r="Q158" i="7" s="1"/>
  <c r="D48" i="1"/>
  <c r="D48" i="8" s="1"/>
  <c r="C43" i="8"/>
  <c r="C63" i="8"/>
  <c r="C58" i="7"/>
  <c r="C26" i="7"/>
  <c r="C55" i="7"/>
  <c r="C178" i="8"/>
  <c r="C173" i="8"/>
  <c r="D240" i="1"/>
  <c r="D16" i="7"/>
  <c r="C197" i="8"/>
  <c r="C32" i="7"/>
  <c r="C212" i="8"/>
  <c r="D28" i="1"/>
  <c r="D39" i="1"/>
  <c r="D39" i="7" s="1"/>
  <c r="C50" i="7"/>
  <c r="C141" i="8"/>
  <c r="C163" i="7"/>
  <c r="C191" i="8"/>
  <c r="C217" i="8"/>
  <c r="C233" i="8"/>
  <c r="D241" i="1"/>
  <c r="C131" i="8"/>
  <c r="B65" i="8"/>
  <c r="R65" i="8" s="1"/>
  <c r="Q65" i="8" s="1"/>
  <c r="B74" i="8"/>
  <c r="R74" i="8" s="1"/>
  <c r="Q74" i="8" s="1"/>
  <c r="B81" i="8"/>
  <c r="R81" i="8" s="1"/>
  <c r="Q81" i="8" s="1"/>
  <c r="B93" i="8"/>
  <c r="R93" i="8" s="1"/>
  <c r="Q93" i="8" s="1"/>
  <c r="B204" i="7"/>
  <c r="R204" i="7" s="1"/>
  <c r="Q204" i="7" s="1"/>
  <c r="B231" i="7"/>
  <c r="R231" i="7" s="1"/>
  <c r="Q231" i="7" s="1"/>
  <c r="B239" i="7"/>
  <c r="R239" i="7" s="1"/>
  <c r="Q239" i="7" s="1"/>
  <c r="B247" i="7"/>
  <c r="R247" i="7" s="1"/>
  <c r="Q247" i="7" s="1"/>
  <c r="B54" i="8"/>
  <c r="R54" i="8" s="1"/>
  <c r="Q54" i="8" s="1"/>
  <c r="B87" i="8"/>
  <c r="R87" i="8" s="1"/>
  <c r="Q87" i="8" s="1"/>
  <c r="B106" i="8"/>
  <c r="R106" i="8" s="1"/>
  <c r="Q106" i="8" s="1"/>
  <c r="B98" i="8"/>
  <c r="R98" i="8" s="1"/>
  <c r="Q98" i="8" s="1"/>
  <c r="B176" i="8"/>
  <c r="R176" i="8" s="1"/>
  <c r="Q176" i="8" s="1"/>
  <c r="B73" i="8"/>
  <c r="R73" i="8" s="1"/>
  <c r="Q73" i="8" s="1"/>
  <c r="B80" i="8"/>
  <c r="R80" i="8" s="1"/>
  <c r="Q80" i="8" s="1"/>
  <c r="B92" i="8"/>
  <c r="R92" i="8" s="1"/>
  <c r="Q92" i="8" s="1"/>
  <c r="B205" i="8"/>
  <c r="R205" i="8" s="1"/>
  <c r="Q205" i="8" s="1"/>
  <c r="B193" i="7"/>
  <c r="R193" i="7" s="1"/>
  <c r="Q193" i="7" s="1"/>
  <c r="B15" i="7"/>
  <c r="R15" i="7" s="1"/>
  <c r="Q15" i="7" s="1"/>
  <c r="D53" i="1"/>
  <c r="D53" i="8" s="1"/>
  <c r="B45" i="8"/>
  <c r="R45" i="8" s="1"/>
  <c r="Q45" i="8" s="1"/>
  <c r="B132" i="7"/>
  <c r="R132" i="7" s="1"/>
  <c r="Q132" i="7" s="1"/>
  <c r="B254" i="8"/>
  <c r="R254" i="8" s="1"/>
  <c r="Q254" i="8" s="1"/>
  <c r="D202" i="1"/>
  <c r="C251" i="7"/>
  <c r="C202" i="8"/>
  <c r="C34" i="7"/>
  <c r="D153" i="1"/>
  <c r="D153" i="8" s="1"/>
  <c r="B11" i="8"/>
  <c r="R11" i="8" s="1"/>
  <c r="Q11" i="8" s="1"/>
  <c r="B16" i="8"/>
  <c r="R16" i="8" s="1"/>
  <c r="Q16" i="8" s="1"/>
  <c r="B103" i="8"/>
  <c r="R103" i="8" s="1"/>
  <c r="Q103" i="8" s="1"/>
  <c r="B150" i="8"/>
  <c r="R150" i="8" s="1"/>
  <c r="Q150" i="8" s="1"/>
  <c r="B179" i="7"/>
  <c r="R179" i="7" s="1"/>
  <c r="Q179" i="7" s="1"/>
  <c r="B189" i="8"/>
  <c r="R189" i="8" s="1"/>
  <c r="Q189" i="8" s="1"/>
  <c r="B54" i="7"/>
  <c r="R54" i="7" s="1"/>
  <c r="Q54" i="7" s="1"/>
  <c r="B53" i="8"/>
  <c r="R53" i="8" s="1"/>
  <c r="Q53" i="8" s="1"/>
  <c r="B99" i="8"/>
  <c r="R99" i="8" s="1"/>
  <c r="Q99" i="8" s="1"/>
  <c r="B22" i="8"/>
  <c r="R22" i="8" s="1"/>
  <c r="Q22" i="8" s="1"/>
  <c r="C11" i="8"/>
  <c r="D38" i="1"/>
  <c r="C154" i="8"/>
  <c r="C177" i="8"/>
  <c r="D190" i="8"/>
  <c r="C53" i="8"/>
  <c r="C153" i="8"/>
  <c r="D56" i="8"/>
  <c r="D18" i="1"/>
  <c r="D18" i="7" s="1"/>
  <c r="C123" i="7"/>
  <c r="C73" i="7"/>
  <c r="C64" i="8"/>
  <c r="C47" i="8"/>
  <c r="D161" i="7"/>
  <c r="C51" i="8"/>
  <c r="C240" i="7"/>
  <c r="C251" i="8"/>
  <c r="C208" i="7"/>
  <c r="C241" i="8"/>
  <c r="C28" i="8"/>
  <c r="C190" i="7"/>
  <c r="C212" i="7"/>
  <c r="D243" i="8"/>
  <c r="C100" i="7"/>
  <c r="C238" i="7"/>
  <c r="C121" i="8"/>
  <c r="B33" i="8"/>
  <c r="R33" i="8" s="1"/>
  <c r="Q33" i="8" s="1"/>
  <c r="B84" i="8"/>
  <c r="R84" i="8" s="1"/>
  <c r="Q84" i="8" s="1"/>
  <c r="B102" i="8"/>
  <c r="R102" i="8" s="1"/>
  <c r="Q102" i="8" s="1"/>
  <c r="B94" i="8"/>
  <c r="R94" i="8" s="1"/>
  <c r="Q94" i="8" s="1"/>
  <c r="B172" i="8"/>
  <c r="R172" i="8" s="1"/>
  <c r="D44" i="7"/>
  <c r="C216" i="8"/>
  <c r="D236" i="1"/>
  <c r="C204" i="7"/>
  <c r="C120" i="7"/>
  <c r="C163" i="8"/>
  <c r="D64" i="1"/>
  <c r="D197" i="7"/>
  <c r="C191" i="7"/>
  <c r="C198" i="8"/>
  <c r="D212" i="7"/>
  <c r="C232" i="7"/>
  <c r="C210" i="7"/>
  <c r="C200" i="7"/>
  <c r="C37" i="8"/>
  <c r="D217" i="1"/>
  <c r="C4" i="7"/>
  <c r="C248" i="17"/>
  <c r="B34" i="8"/>
  <c r="R34" i="8" s="1"/>
  <c r="Q34" i="8" s="1"/>
  <c r="B51" i="8"/>
  <c r="R51" i="8" s="1"/>
  <c r="Q51" i="8" s="1"/>
  <c r="B59" i="8"/>
  <c r="R59" i="8" s="1"/>
  <c r="Q59" i="8" s="1"/>
  <c r="B69" i="8"/>
  <c r="R69" i="8" s="1"/>
  <c r="Q69" i="8" s="1"/>
  <c r="B70" i="8"/>
  <c r="R70" i="8" s="1"/>
  <c r="Q70" i="8" s="1"/>
  <c r="B89" i="8"/>
  <c r="R89" i="8" s="1"/>
  <c r="Q89" i="8" s="1"/>
  <c r="B183" i="8"/>
  <c r="R183" i="8" s="1"/>
  <c r="B217" i="8"/>
  <c r="R217" i="8" s="1"/>
  <c r="Q217" i="8" s="1"/>
  <c r="B107" i="7"/>
  <c r="R107" i="7" s="1"/>
  <c r="Q107" i="7" s="1"/>
  <c r="D43" i="1"/>
  <c r="D215" i="7"/>
  <c r="B64" i="8"/>
  <c r="R64" i="8" s="1"/>
  <c r="Q64" i="8" s="1"/>
  <c r="C69" i="8"/>
  <c r="D253" i="7"/>
  <c r="C30" i="8"/>
  <c r="C81" i="7"/>
  <c r="C164" i="8"/>
  <c r="C84" i="8"/>
  <c r="C104" i="8"/>
  <c r="C114" i="7"/>
  <c r="D210" i="1"/>
  <c r="C84" i="7"/>
  <c r="C37" i="7"/>
  <c r="D50" i="1"/>
  <c r="D162" i="1"/>
  <c r="D162" i="8" s="1"/>
  <c r="C32" i="8"/>
  <c r="C216" i="7"/>
  <c r="C178" i="7"/>
  <c r="D177" i="1"/>
  <c r="D200" i="1"/>
  <c r="C215" i="7"/>
  <c r="C243" i="8"/>
  <c r="D168" i="1"/>
  <c r="D168" i="8" s="1"/>
  <c r="C248" i="7"/>
  <c r="B27" i="8"/>
  <c r="R27" i="8" s="1"/>
  <c r="Q27" i="8" s="1"/>
  <c r="B43" i="8"/>
  <c r="R43" i="8" s="1"/>
  <c r="Q43" i="8" s="1"/>
  <c r="B52" i="8"/>
  <c r="R52" i="8" s="1"/>
  <c r="Q52" i="8" s="1"/>
  <c r="B77" i="8"/>
  <c r="R77" i="8" s="1"/>
  <c r="Q77" i="8" s="1"/>
  <c r="B78" i="8"/>
  <c r="R78" i="8" s="1"/>
  <c r="Q78" i="8" s="1"/>
  <c r="B210" i="8"/>
  <c r="R210" i="8" s="1"/>
  <c r="Q210" i="8" s="1"/>
  <c r="B103" i="7"/>
  <c r="R103" i="7" s="1"/>
  <c r="Q103" i="7" s="1"/>
  <c r="D8" i="6"/>
  <c r="D203" i="8"/>
  <c r="D203" i="7"/>
  <c r="D191" i="8"/>
  <c r="D191" i="7"/>
  <c r="D204" i="8"/>
  <c r="D204" i="7"/>
  <c r="D250" i="8"/>
  <c r="D250" i="7"/>
  <c r="D51" i="7"/>
  <c r="D51" i="8"/>
  <c r="D164" i="7"/>
  <c r="D164" i="8"/>
  <c r="D112" i="8"/>
  <c r="D112" i="7"/>
  <c r="D193" i="7"/>
  <c r="D193" i="8"/>
  <c r="D32" i="7"/>
  <c r="D32" i="8"/>
  <c r="C6" i="8"/>
  <c r="D174" i="1"/>
  <c r="C174" i="7"/>
  <c r="C174" i="8"/>
  <c r="D184" i="1"/>
  <c r="C184" i="8"/>
  <c r="B39" i="8"/>
  <c r="R39" i="8" s="1"/>
  <c r="Q39" i="8" s="1"/>
  <c r="B39" i="7"/>
  <c r="R39" i="7" s="1"/>
  <c r="Q39" i="7" s="1"/>
  <c r="B96" i="8"/>
  <c r="R96" i="8" s="1"/>
  <c r="Q96" i="8" s="1"/>
  <c r="B96" i="7"/>
  <c r="R96" i="7" s="1"/>
  <c r="Q96" i="7" s="1"/>
  <c r="C167" i="8"/>
  <c r="C47" i="7"/>
  <c r="D186" i="7"/>
  <c r="C179" i="8"/>
  <c r="D166" i="1"/>
  <c r="C168" i="8"/>
  <c r="D198" i="1"/>
  <c r="D35" i="1"/>
  <c r="D189" i="8"/>
  <c r="C253" i="7"/>
  <c r="D26" i="8"/>
  <c r="C70" i="7"/>
  <c r="D165" i="7"/>
  <c r="C184" i="7"/>
  <c r="D232" i="7"/>
  <c r="C175" i="7"/>
  <c r="C215" i="8"/>
  <c r="C80" i="8"/>
  <c r="C80" i="7"/>
  <c r="C154" i="7"/>
  <c r="D208" i="1"/>
  <c r="C230" i="7"/>
  <c r="C253" i="8"/>
  <c r="C242" i="7"/>
  <c r="D242" i="1"/>
  <c r="D183" i="1"/>
  <c r="C183" i="8"/>
  <c r="C60" i="7"/>
  <c r="D60" i="1"/>
  <c r="B17" i="8"/>
  <c r="R17" i="8" s="1"/>
  <c r="Q17" i="8" s="1"/>
  <c r="B17" i="7"/>
  <c r="R17" i="7" s="1"/>
  <c r="Q17" i="7" s="1"/>
  <c r="B19" i="8"/>
  <c r="R19" i="8" s="1"/>
  <c r="Q19" i="8" s="1"/>
  <c r="B19" i="7"/>
  <c r="R19" i="7" s="1"/>
  <c r="Q19" i="7" s="1"/>
  <c r="B112" i="8"/>
  <c r="R112" i="8" s="1"/>
  <c r="Q112" i="8" s="1"/>
  <c r="B112" i="7"/>
  <c r="R112" i="7" s="1"/>
  <c r="Q112" i="7" s="1"/>
  <c r="C102" i="7"/>
  <c r="C102" i="8"/>
  <c r="C51" i="7"/>
  <c r="D245" i="8"/>
  <c r="C48" i="7"/>
  <c r="D167" i="1"/>
  <c r="C35" i="7"/>
  <c r="C204" i="8"/>
  <c r="B6" i="8"/>
  <c r="R6" i="8" s="1"/>
  <c r="Q6" i="8" s="1"/>
  <c r="B6" i="7"/>
  <c r="R6" i="7" s="1"/>
  <c r="Q6" i="7" s="1"/>
  <c r="B35" i="8"/>
  <c r="R35" i="8" s="1"/>
  <c r="Q35" i="8" s="1"/>
  <c r="B35" i="7"/>
  <c r="R35" i="7" s="1"/>
  <c r="Q35" i="7" s="1"/>
  <c r="B60" i="8"/>
  <c r="R60" i="8" s="1"/>
  <c r="Q60" i="8" s="1"/>
  <c r="B60" i="7"/>
  <c r="R60" i="7" s="1"/>
  <c r="Q60" i="7" s="1"/>
  <c r="B101" i="8"/>
  <c r="R101" i="8" s="1"/>
  <c r="Q101" i="8" s="1"/>
  <c r="B101" i="7"/>
  <c r="R101" i="7" s="1"/>
  <c r="Q101" i="7" s="1"/>
  <c r="B28" i="8"/>
  <c r="R28" i="8" s="1"/>
  <c r="Q28" i="8" s="1"/>
  <c r="B28" i="7"/>
  <c r="R28" i="7" s="1"/>
  <c r="Q28" i="7" s="1"/>
  <c r="D196" i="8"/>
  <c r="D196" i="7"/>
  <c r="D213" i="1"/>
  <c r="C160" i="7"/>
  <c r="C31" i="7"/>
  <c r="D214" i="7"/>
  <c r="D27" i="1"/>
  <c r="C26" i="8"/>
  <c r="C33" i="7"/>
  <c r="D33" i="1"/>
  <c r="C71" i="7"/>
  <c r="C71" i="8"/>
  <c r="C76" i="7"/>
  <c r="C162" i="8"/>
  <c r="D42" i="8"/>
  <c r="B55" i="8"/>
  <c r="R55" i="8" s="1"/>
  <c r="Q55" i="8" s="1"/>
  <c r="B55" i="7"/>
  <c r="R55" i="7" s="1"/>
  <c r="Q55" i="7" s="1"/>
  <c r="B126" i="8"/>
  <c r="R126" i="8" s="1"/>
  <c r="Q126" i="8" s="1"/>
  <c r="B126" i="7"/>
  <c r="R126" i="7" s="1"/>
  <c r="Q126" i="7" s="1"/>
  <c r="B191" i="7"/>
  <c r="R191" i="7" s="1"/>
  <c r="Q191" i="7" s="1"/>
  <c r="B191" i="8"/>
  <c r="R191" i="8" s="1"/>
  <c r="Q191" i="8" s="1"/>
  <c r="D59" i="1"/>
  <c r="C250" i="8"/>
  <c r="C250" i="7"/>
  <c r="C144" i="7"/>
  <c r="C126" i="8"/>
  <c r="C126" i="7"/>
  <c r="B10" i="8"/>
  <c r="R10" i="8" s="1"/>
  <c r="Q10" i="8" s="1"/>
  <c r="B46" i="8"/>
  <c r="R46" i="8" s="1"/>
  <c r="Q46" i="8" s="1"/>
  <c r="B46" i="7"/>
  <c r="R46" i="7" s="1"/>
  <c r="Q46" i="7" s="1"/>
  <c r="B119" i="8"/>
  <c r="R119" i="8" s="1"/>
  <c r="Q119" i="8" s="1"/>
  <c r="B119" i="7"/>
  <c r="R119" i="7" s="1"/>
  <c r="Q119" i="7" s="1"/>
  <c r="C195" i="7"/>
  <c r="C195" i="8"/>
  <c r="C94" i="8"/>
  <c r="C94" i="7"/>
  <c r="C9" i="7"/>
  <c r="D160" i="1"/>
  <c r="D218" i="7"/>
  <c r="D239" i="1"/>
  <c r="B23" i="8"/>
  <c r="R23" i="8" s="1"/>
  <c r="Q23" i="8" s="1"/>
  <c r="B23" i="7"/>
  <c r="R23" i="7" s="1"/>
  <c r="Q23" i="7" s="1"/>
  <c r="B47" i="8"/>
  <c r="R47" i="8" s="1"/>
  <c r="Q47" i="8" s="1"/>
  <c r="B47" i="7"/>
  <c r="R47" i="7" s="1"/>
  <c r="Q47" i="7" s="1"/>
  <c r="B118" i="8"/>
  <c r="R118" i="8" s="1"/>
  <c r="Q118" i="8" s="1"/>
  <c r="B118" i="7"/>
  <c r="R118" i="7" s="1"/>
  <c r="Q118" i="7" s="1"/>
  <c r="C135" i="8"/>
  <c r="C213" i="8"/>
  <c r="C111" i="7"/>
  <c r="C111" i="8"/>
  <c r="D111" i="1"/>
  <c r="D211" i="1"/>
  <c r="D207" i="1"/>
  <c r="C243" i="7"/>
  <c r="D237" i="1"/>
  <c r="C172" i="8"/>
  <c r="D172" i="1"/>
  <c r="C205" i="8"/>
  <c r="D205" i="1"/>
  <c r="D248" i="7"/>
  <c r="D248" i="8"/>
  <c r="C17" i="7"/>
  <c r="C166" i="7"/>
  <c r="D246" i="1"/>
  <c r="C207" i="8"/>
  <c r="C194" i="7"/>
  <c r="D179" i="7"/>
  <c r="C7" i="7"/>
  <c r="D67" i="8"/>
  <c r="C18" i="7"/>
  <c r="C27" i="7"/>
  <c r="C205" i="7"/>
  <c r="D195" i="1"/>
  <c r="C244" i="7"/>
  <c r="C244" i="8"/>
  <c r="B14" i="8"/>
  <c r="R14" i="8" s="1"/>
  <c r="Q14" i="8" s="1"/>
  <c r="B14" i="7"/>
  <c r="R14" i="7" s="1"/>
  <c r="Q14" i="7" s="1"/>
  <c r="B32" i="8"/>
  <c r="R32" i="8" s="1"/>
  <c r="Q32" i="8" s="1"/>
  <c r="B32" i="7"/>
  <c r="R32" i="7" s="1"/>
  <c r="Q32" i="7" s="1"/>
  <c r="B79" i="8"/>
  <c r="R79" i="8" s="1"/>
  <c r="Q79" i="8" s="1"/>
  <c r="B79" i="7"/>
  <c r="R79" i="7" s="1"/>
  <c r="Q79" i="7" s="1"/>
  <c r="C38" i="8"/>
  <c r="C248" i="8"/>
  <c r="B13" i="8"/>
  <c r="R13" i="8" s="1"/>
  <c r="Q13" i="8" s="1"/>
  <c r="B13" i="7"/>
  <c r="R13" i="7" s="1"/>
  <c r="Q13" i="7" s="1"/>
  <c r="B9" i="8"/>
  <c r="R9" i="8" s="1"/>
  <c r="Q9" i="8" s="1"/>
  <c r="B9" i="7"/>
  <c r="R9" i="7" s="1"/>
  <c r="Q9" i="7" s="1"/>
  <c r="B5" i="8"/>
  <c r="R5" i="8" s="1"/>
  <c r="Q5" i="8" s="1"/>
  <c r="B5" i="7"/>
  <c r="R5" i="7" s="1"/>
  <c r="Q5" i="7" s="1"/>
  <c r="B25" i="8"/>
  <c r="R25" i="8" s="1"/>
  <c r="Q25" i="8" s="1"/>
  <c r="B25" i="7"/>
  <c r="R25" i="7" s="1"/>
  <c r="Q25" i="7" s="1"/>
  <c r="B36" i="8"/>
  <c r="R36" i="8" s="1"/>
  <c r="Q36" i="8" s="1"/>
  <c r="B36" i="7"/>
  <c r="R36" i="7" s="1"/>
  <c r="Q36" i="7" s="1"/>
  <c r="B40" i="8"/>
  <c r="R40" i="8" s="1"/>
  <c r="Q40" i="8" s="1"/>
  <c r="B40" i="7"/>
  <c r="R40" i="7" s="1"/>
  <c r="Q40" i="7" s="1"/>
  <c r="B56" i="8"/>
  <c r="R56" i="8" s="1"/>
  <c r="Q56" i="8" s="1"/>
  <c r="B56" i="7"/>
  <c r="R56" i="7" s="1"/>
  <c r="Q56" i="7" s="1"/>
  <c r="B66" i="8"/>
  <c r="R66" i="8" s="1"/>
  <c r="Q66" i="8" s="1"/>
  <c r="B66" i="7"/>
  <c r="R66" i="7" s="1"/>
  <c r="Q66" i="7" s="1"/>
  <c r="B72" i="8"/>
  <c r="R72" i="8" s="1"/>
  <c r="Q72" i="8" s="1"/>
  <c r="B72" i="7"/>
  <c r="R72" i="7" s="1"/>
  <c r="Q72" i="7" s="1"/>
  <c r="B83" i="8"/>
  <c r="R83" i="8" s="1"/>
  <c r="Q83" i="8" s="1"/>
  <c r="B83" i="7"/>
  <c r="R83" i="7" s="1"/>
  <c r="Q83" i="7" s="1"/>
  <c r="B100" i="8"/>
  <c r="R100" i="8" s="1"/>
  <c r="Q100" i="8" s="1"/>
  <c r="B100" i="7"/>
  <c r="R100" i="7" s="1"/>
  <c r="Q100" i="7" s="1"/>
  <c r="B123" i="8"/>
  <c r="R123" i="8" s="1"/>
  <c r="Q123" i="8" s="1"/>
  <c r="B123" i="7"/>
  <c r="R123" i="7" s="1"/>
  <c r="Q123" i="7" s="1"/>
  <c r="B130" i="8"/>
  <c r="R130" i="8" s="1"/>
  <c r="Q130" i="8" s="1"/>
  <c r="B130" i="7"/>
  <c r="R130" i="7" s="1"/>
  <c r="Q130" i="7" s="1"/>
  <c r="B251" i="8"/>
  <c r="R251" i="8" s="1"/>
  <c r="Q251" i="8" s="1"/>
  <c r="B251" i="7"/>
  <c r="R251" i="7" s="1"/>
  <c r="Q251" i="7" s="1"/>
  <c r="B34" i="7"/>
  <c r="R34" i="7" s="1"/>
  <c r="Q34" i="7" s="1"/>
  <c r="B18" i="8"/>
  <c r="R18" i="8" s="1"/>
  <c r="Q18" i="8" s="1"/>
  <c r="B18" i="7"/>
  <c r="R18" i="7" s="1"/>
  <c r="Q18" i="7" s="1"/>
  <c r="B29" i="8"/>
  <c r="R29" i="8" s="1"/>
  <c r="Q29" i="8" s="1"/>
  <c r="B29" i="7"/>
  <c r="R29" i="7" s="1"/>
  <c r="Q29" i="7" s="1"/>
  <c r="B44" i="8"/>
  <c r="R44" i="8" s="1"/>
  <c r="Q44" i="8" s="1"/>
  <c r="B44" i="7"/>
  <c r="R44" i="7" s="1"/>
  <c r="Q44" i="7" s="1"/>
  <c r="B71" i="8"/>
  <c r="R71" i="8" s="1"/>
  <c r="Q71" i="8" s="1"/>
  <c r="B71" i="7"/>
  <c r="R71" i="7" s="1"/>
  <c r="Q71" i="7" s="1"/>
  <c r="B82" i="8"/>
  <c r="R82" i="8" s="1"/>
  <c r="Q82" i="8" s="1"/>
  <c r="B82" i="7"/>
  <c r="R82" i="7" s="1"/>
  <c r="Q82" i="7" s="1"/>
  <c r="B85" i="8"/>
  <c r="R85" i="8" s="1"/>
  <c r="Q85" i="8" s="1"/>
  <c r="B85" i="7"/>
  <c r="R85" i="7" s="1"/>
  <c r="Q85" i="7" s="1"/>
  <c r="B105" i="8"/>
  <c r="R105" i="8" s="1"/>
  <c r="Q105" i="8" s="1"/>
  <c r="B105" i="7"/>
  <c r="R105" i="7" s="1"/>
  <c r="Q105" i="7" s="1"/>
  <c r="B113" i="8"/>
  <c r="R113" i="8" s="1"/>
  <c r="Q113" i="8" s="1"/>
  <c r="B113" i="7"/>
  <c r="R113" i="7" s="1"/>
  <c r="Q113" i="7" s="1"/>
  <c r="B122" i="8"/>
  <c r="R122" i="8" s="1"/>
  <c r="Q122" i="8" s="1"/>
  <c r="B122" i="7"/>
  <c r="R122" i="7" s="1"/>
  <c r="Q122" i="7" s="1"/>
  <c r="B144" i="8"/>
  <c r="R144" i="8" s="1"/>
  <c r="Q144" i="8" s="1"/>
  <c r="B144" i="7"/>
  <c r="R144" i="7" s="1"/>
  <c r="Q144" i="7" s="1"/>
  <c r="B154" i="8"/>
  <c r="R154" i="8" s="1"/>
  <c r="Q154" i="8" s="1"/>
  <c r="B154" i="7"/>
  <c r="R154" i="7" s="1"/>
  <c r="Q154" i="7" s="1"/>
  <c r="B11" i="7"/>
  <c r="R11" i="7" s="1"/>
  <c r="Q11" i="7" s="1"/>
  <c r="B12" i="8"/>
  <c r="R12" i="8" s="1"/>
  <c r="Q12" i="8" s="1"/>
  <c r="B12" i="7"/>
  <c r="R12" i="7" s="1"/>
  <c r="Q12" i="7" s="1"/>
  <c r="B8" i="8"/>
  <c r="R8" i="8" s="1"/>
  <c r="Q8" i="8" s="1"/>
  <c r="B8" i="7"/>
  <c r="R8" i="7" s="1"/>
  <c r="Q8" i="7" s="1"/>
  <c r="B4" i="8"/>
  <c r="R4" i="8" s="1"/>
  <c r="B4" i="7"/>
  <c r="R4" i="7" s="1"/>
  <c r="B26" i="8"/>
  <c r="R26" i="8" s="1"/>
  <c r="Q26" i="8" s="1"/>
  <c r="B26" i="7"/>
  <c r="R26" i="7" s="1"/>
  <c r="Q26" i="7" s="1"/>
  <c r="B30" i="8"/>
  <c r="R30" i="8" s="1"/>
  <c r="Q30" i="8" s="1"/>
  <c r="B30" i="7"/>
  <c r="R30" i="7" s="1"/>
  <c r="Q30" i="7" s="1"/>
  <c r="B37" i="8"/>
  <c r="R37" i="8" s="1"/>
  <c r="Q37" i="8" s="1"/>
  <c r="B37" i="7"/>
  <c r="R37" i="7" s="1"/>
  <c r="Q37" i="7" s="1"/>
  <c r="B41" i="8"/>
  <c r="R41" i="8" s="1"/>
  <c r="Q41" i="8" s="1"/>
  <c r="B41" i="7"/>
  <c r="R41" i="7" s="1"/>
  <c r="Q41" i="7" s="1"/>
  <c r="B48" i="8"/>
  <c r="R48" i="8" s="1"/>
  <c r="Q48" i="8" s="1"/>
  <c r="B48" i="7"/>
  <c r="R48" i="7" s="1"/>
  <c r="Q48" i="7" s="1"/>
  <c r="B57" i="8"/>
  <c r="R57" i="8" s="1"/>
  <c r="Q57" i="8" s="1"/>
  <c r="B57" i="7"/>
  <c r="R57" i="7" s="1"/>
  <c r="Q57" i="7" s="1"/>
  <c r="B67" i="8"/>
  <c r="R67" i="8" s="1"/>
  <c r="Q67" i="8" s="1"/>
  <c r="B67" i="7"/>
  <c r="R67" i="7" s="1"/>
  <c r="Q67" i="7" s="1"/>
  <c r="B76" i="8"/>
  <c r="R76" i="8" s="1"/>
  <c r="Q76" i="8" s="1"/>
  <c r="B76" i="7"/>
  <c r="R76" i="7" s="1"/>
  <c r="Q76" i="7" s="1"/>
  <c r="B86" i="8"/>
  <c r="R86" i="8" s="1"/>
  <c r="Q86" i="8" s="1"/>
  <c r="B86" i="7"/>
  <c r="R86" i="7" s="1"/>
  <c r="Q86" i="7" s="1"/>
  <c r="B104" i="8"/>
  <c r="R104" i="8" s="1"/>
  <c r="Q104" i="8" s="1"/>
  <c r="B104" i="7"/>
  <c r="R104" i="7" s="1"/>
  <c r="Q104" i="7" s="1"/>
  <c r="B134" i="8"/>
  <c r="R134" i="8" s="1"/>
  <c r="Q134" i="8" s="1"/>
  <c r="B134" i="7"/>
  <c r="R134" i="7" s="1"/>
  <c r="Q134" i="7" s="1"/>
  <c r="B166" i="8"/>
  <c r="R166" i="8" s="1"/>
  <c r="Q166" i="8" s="1"/>
  <c r="B166" i="7"/>
  <c r="R166" i="7" s="1"/>
  <c r="Q166" i="7" s="1"/>
  <c r="B22" i="7"/>
  <c r="R22" i="7" s="1"/>
  <c r="Q22" i="7" s="1"/>
  <c r="B21" i="8"/>
  <c r="R21" i="8" s="1"/>
  <c r="Q21" i="8" s="1"/>
  <c r="B21" i="7"/>
  <c r="R21" i="7" s="1"/>
  <c r="Q21" i="7" s="1"/>
  <c r="B50" i="8"/>
  <c r="R50" i="8" s="1"/>
  <c r="Q50" i="8" s="1"/>
  <c r="B50" i="7"/>
  <c r="R50" i="7" s="1"/>
  <c r="Q50" i="7" s="1"/>
  <c r="B58" i="8"/>
  <c r="R58" i="8" s="1"/>
  <c r="Q58" i="8" s="1"/>
  <c r="B58" i="7"/>
  <c r="R58" i="7" s="1"/>
  <c r="Q58" i="7" s="1"/>
  <c r="B68" i="8"/>
  <c r="R68" i="8" s="1"/>
  <c r="Q68" i="8" s="1"/>
  <c r="B68" i="7"/>
  <c r="R68" i="7" s="1"/>
  <c r="Q68" i="7" s="1"/>
  <c r="B75" i="8"/>
  <c r="R75" i="8" s="1"/>
  <c r="Q75" i="8" s="1"/>
  <c r="B75" i="7"/>
  <c r="R75" i="7" s="1"/>
  <c r="Q75" i="7" s="1"/>
  <c r="B109" i="8"/>
  <c r="R109" i="8" s="1"/>
  <c r="Q109" i="8" s="1"/>
  <c r="B109" i="7"/>
  <c r="R109" i="7" s="1"/>
  <c r="Q109" i="7" s="1"/>
  <c r="B167" i="8"/>
  <c r="R167" i="8" s="1"/>
  <c r="Q167" i="8" s="1"/>
  <c r="B167" i="7"/>
  <c r="R167" i="7" s="1"/>
  <c r="Q167" i="7" s="1"/>
  <c r="B188" i="8"/>
  <c r="R188" i="8" s="1"/>
  <c r="Q188" i="8" s="1"/>
  <c r="B188" i="7"/>
  <c r="R188" i="7" s="1"/>
  <c r="Q188" i="7" s="1"/>
  <c r="B15" i="8"/>
  <c r="R15" i="8" s="1"/>
  <c r="Q15" i="8" s="1"/>
  <c r="B15" i="17"/>
  <c r="R15" i="17" s="1"/>
  <c r="B7" i="8"/>
  <c r="R7" i="8" s="1"/>
  <c r="Q7" i="8" s="1"/>
  <c r="B7" i="7"/>
  <c r="R7" i="7" s="1"/>
  <c r="Q7" i="7" s="1"/>
  <c r="B20" i="8"/>
  <c r="R20" i="8" s="1"/>
  <c r="Q20" i="8" s="1"/>
  <c r="B20" i="7"/>
  <c r="R20" i="7" s="1"/>
  <c r="Q20" i="7" s="1"/>
  <c r="B31" i="8"/>
  <c r="R31" i="8" s="1"/>
  <c r="Q31" i="8" s="1"/>
  <c r="B31" i="7"/>
  <c r="R31" i="7" s="1"/>
  <c r="Q31" i="7" s="1"/>
  <c r="B38" i="8"/>
  <c r="R38" i="8" s="1"/>
  <c r="Q38" i="8" s="1"/>
  <c r="B38" i="7"/>
  <c r="R38" i="7" s="1"/>
  <c r="Q38" i="7" s="1"/>
  <c r="B42" i="8"/>
  <c r="R42" i="8" s="1"/>
  <c r="Q42" i="8" s="1"/>
  <c r="B42" i="7"/>
  <c r="R42" i="7" s="1"/>
  <c r="Q42" i="7" s="1"/>
  <c r="B88" i="8"/>
  <c r="R88" i="8" s="1"/>
  <c r="Q88" i="8" s="1"/>
  <c r="B88" i="7"/>
  <c r="R88" i="7" s="1"/>
  <c r="Q88" i="7" s="1"/>
  <c r="B91" i="8"/>
  <c r="R91" i="8" s="1"/>
  <c r="Q91" i="8" s="1"/>
  <c r="B91" i="7"/>
  <c r="R91" i="7" s="1"/>
  <c r="Q91" i="7" s="1"/>
  <c r="B108" i="8"/>
  <c r="R108" i="8" s="1"/>
  <c r="Q108" i="8" s="1"/>
  <c r="B108" i="7"/>
  <c r="R108" i="7" s="1"/>
  <c r="Q108" i="7" s="1"/>
  <c r="B110" i="8"/>
  <c r="R110" i="8" s="1"/>
  <c r="Q110" i="8" s="1"/>
  <c r="B110" i="7"/>
  <c r="R110" i="7" s="1"/>
  <c r="Q110" i="7" s="1"/>
  <c r="B115" i="8"/>
  <c r="R115" i="8" s="1"/>
  <c r="Q115" i="8" s="1"/>
  <c r="B115" i="7"/>
  <c r="R115" i="7" s="1"/>
  <c r="Q115" i="7" s="1"/>
  <c r="B140" i="8"/>
  <c r="R140" i="8" s="1"/>
  <c r="B140" i="7"/>
  <c r="R140" i="7" s="1"/>
  <c r="B229" i="8"/>
  <c r="R229" i="8" s="1"/>
  <c r="Q229" i="8" s="1"/>
  <c r="B229" i="7"/>
  <c r="R229" i="7" s="1"/>
  <c r="Q229" i="7" s="1"/>
  <c r="B234" i="8"/>
  <c r="R234" i="8" s="1"/>
  <c r="Q234" i="8" s="1"/>
  <c r="B234" i="7"/>
  <c r="R234" i="7" s="1"/>
  <c r="Q234" i="7" s="1"/>
  <c r="B24" i="8"/>
  <c r="R24" i="8" s="1"/>
  <c r="Q24" i="8" s="1"/>
  <c r="B24" i="7"/>
  <c r="R24" i="7" s="1"/>
  <c r="Q24" i="7" s="1"/>
  <c r="B90" i="8"/>
  <c r="R90" i="8" s="1"/>
  <c r="Q90" i="8" s="1"/>
  <c r="B90" i="7"/>
  <c r="R90" i="7" s="1"/>
  <c r="Q90" i="7" s="1"/>
  <c r="B97" i="8"/>
  <c r="R97" i="8" s="1"/>
  <c r="Q97" i="8" s="1"/>
  <c r="B97" i="7"/>
  <c r="R97" i="7" s="1"/>
  <c r="Q97" i="7" s="1"/>
  <c r="B244" i="7"/>
  <c r="R244" i="7" s="1"/>
  <c r="Q244" i="7" s="1"/>
  <c r="B244" i="8"/>
  <c r="R244" i="8" s="1"/>
  <c r="Q244" i="8" s="1"/>
  <c r="B16" i="7"/>
  <c r="R16" i="7" s="1"/>
  <c r="Q16" i="7" s="1"/>
  <c r="B149" i="8"/>
  <c r="R149" i="8" s="1"/>
  <c r="Q149" i="8" s="1"/>
  <c r="B149" i="7"/>
  <c r="R149" i="7" s="1"/>
  <c r="Q149" i="7" s="1"/>
  <c r="B157" i="8"/>
  <c r="R157" i="8" s="1"/>
  <c r="B157" i="7"/>
  <c r="R157" i="7" s="1"/>
  <c r="B161" i="8"/>
  <c r="R161" i="8" s="1"/>
  <c r="Q161" i="8" s="1"/>
  <c r="B161" i="7"/>
  <c r="R161" i="7" s="1"/>
  <c r="Q161" i="7" s="1"/>
  <c r="B164" i="8"/>
  <c r="R164" i="8" s="1"/>
  <c r="Q164" i="8" s="1"/>
  <c r="B164" i="7"/>
  <c r="R164" i="7" s="1"/>
  <c r="Q164" i="7" s="1"/>
  <c r="B198" i="8"/>
  <c r="R198" i="8" s="1"/>
  <c r="Q198" i="8" s="1"/>
  <c r="B198" i="7"/>
  <c r="R198" i="7" s="1"/>
  <c r="Q198" i="7" s="1"/>
  <c r="B202" i="7"/>
  <c r="R202" i="7" s="1"/>
  <c r="Q202" i="7" s="1"/>
  <c r="B202" i="8"/>
  <c r="R202" i="8" s="1"/>
  <c r="Q202" i="8" s="1"/>
  <c r="B208" i="7"/>
  <c r="R208" i="7" s="1"/>
  <c r="Q208" i="7" s="1"/>
  <c r="B208" i="8"/>
  <c r="R208" i="8" s="1"/>
  <c r="Q208" i="8" s="1"/>
  <c r="B216" i="7"/>
  <c r="R216" i="7" s="1"/>
  <c r="Q216" i="7" s="1"/>
  <c r="B216" i="8"/>
  <c r="R216" i="8" s="1"/>
  <c r="Q216" i="8" s="1"/>
  <c r="B238" i="7"/>
  <c r="R238" i="7" s="1"/>
  <c r="Q238" i="7" s="1"/>
  <c r="B238" i="8"/>
  <c r="R238" i="8" s="1"/>
  <c r="Q238" i="8" s="1"/>
  <c r="B241" i="8"/>
  <c r="R241" i="8" s="1"/>
  <c r="Q241" i="8" s="1"/>
  <c r="B241" i="7"/>
  <c r="R241" i="7" s="1"/>
  <c r="Q241" i="7" s="1"/>
  <c r="B248" i="8"/>
  <c r="R248" i="8" s="1"/>
  <c r="Q248" i="8" s="1"/>
  <c r="B248" i="7"/>
  <c r="R248" i="7" s="1"/>
  <c r="Q248" i="7" s="1"/>
  <c r="B52" i="7"/>
  <c r="R52" i="7" s="1"/>
  <c r="Q52" i="7" s="1"/>
  <c r="B59" i="7"/>
  <c r="R59" i="7" s="1"/>
  <c r="Q59" i="7" s="1"/>
  <c r="B63" i="7"/>
  <c r="R63" i="7" s="1"/>
  <c r="Q63" i="7" s="1"/>
  <c r="B80" i="7"/>
  <c r="R80" i="7" s="1"/>
  <c r="Q80" i="7" s="1"/>
  <c r="B92" i="7"/>
  <c r="R92" i="7" s="1"/>
  <c r="Q92" i="7" s="1"/>
  <c r="B183" i="7"/>
  <c r="R183" i="7" s="1"/>
  <c r="B121" i="8"/>
  <c r="R121" i="8" s="1"/>
  <c r="Q121" i="8" s="1"/>
  <c r="B121" i="7"/>
  <c r="R121" i="7" s="1"/>
  <c r="Q121" i="7" s="1"/>
  <c r="B117" i="8"/>
  <c r="R117" i="8" s="1"/>
  <c r="Q117" i="8" s="1"/>
  <c r="B117" i="7"/>
  <c r="R117" i="7" s="1"/>
  <c r="Q117" i="7" s="1"/>
  <c r="B147" i="8"/>
  <c r="R147" i="8" s="1"/>
  <c r="Q147" i="8" s="1"/>
  <c r="B147" i="7"/>
  <c r="R147" i="7" s="1"/>
  <c r="Q147" i="7" s="1"/>
  <c r="B168" i="8"/>
  <c r="R168" i="8" s="1"/>
  <c r="Q168" i="8" s="1"/>
  <c r="B168" i="7"/>
  <c r="R168" i="7" s="1"/>
  <c r="Q168" i="7" s="1"/>
  <c r="B173" i="8"/>
  <c r="R173" i="8" s="1"/>
  <c r="Q173" i="8" s="1"/>
  <c r="B173" i="7"/>
  <c r="R173" i="7" s="1"/>
  <c r="Q173" i="7" s="1"/>
  <c r="B180" i="7"/>
  <c r="R180" i="7" s="1"/>
  <c r="Q180" i="7" s="1"/>
  <c r="B180" i="8"/>
  <c r="R180" i="8" s="1"/>
  <c r="Q180" i="8" s="1"/>
  <c r="B185" i="8"/>
  <c r="R185" i="8" s="1"/>
  <c r="Q185" i="8" s="1"/>
  <c r="B185" i="7"/>
  <c r="R185" i="7" s="1"/>
  <c r="Q185" i="7" s="1"/>
  <c r="B192" i="8"/>
  <c r="R192" i="8" s="1"/>
  <c r="Q192" i="8" s="1"/>
  <c r="B192" i="7"/>
  <c r="R192" i="7" s="1"/>
  <c r="Q192" i="7" s="1"/>
  <c r="B195" i="8"/>
  <c r="R195" i="8" s="1"/>
  <c r="Q195" i="8" s="1"/>
  <c r="B195" i="7"/>
  <c r="R195" i="7" s="1"/>
  <c r="Q195" i="7" s="1"/>
  <c r="B213" i="7"/>
  <c r="R213" i="7" s="1"/>
  <c r="Q213" i="7" s="1"/>
  <c r="B213" i="8"/>
  <c r="R213" i="8" s="1"/>
  <c r="Q213" i="8" s="1"/>
  <c r="B228" i="7"/>
  <c r="R228" i="7" s="1"/>
  <c r="Q228" i="7" s="1"/>
  <c r="B228" i="8"/>
  <c r="R228" i="8" s="1"/>
  <c r="Q228" i="8" s="1"/>
  <c r="B224" i="7"/>
  <c r="R224" i="7" s="1"/>
  <c r="Q224" i="7" s="1"/>
  <c r="B224" i="8"/>
  <c r="R224" i="8" s="1"/>
  <c r="Q224" i="8" s="1"/>
  <c r="B235" i="8"/>
  <c r="R235" i="8" s="1"/>
  <c r="Q235" i="8" s="1"/>
  <c r="B235" i="7"/>
  <c r="R235" i="7" s="1"/>
  <c r="Q235" i="7" s="1"/>
  <c r="B245" i="7"/>
  <c r="R245" i="7" s="1"/>
  <c r="Q245" i="7" s="1"/>
  <c r="B245" i="8"/>
  <c r="R245" i="8" s="1"/>
  <c r="Q245" i="8" s="1"/>
  <c r="B65" i="7"/>
  <c r="R65" i="7" s="1"/>
  <c r="Q65" i="7" s="1"/>
  <c r="B106" i="7"/>
  <c r="R106" i="7" s="1"/>
  <c r="Q106" i="7" s="1"/>
  <c r="B102" i="7"/>
  <c r="R102" i="7" s="1"/>
  <c r="Q102" i="7" s="1"/>
  <c r="B98" i="7"/>
  <c r="R98" i="7" s="1"/>
  <c r="Q98" i="7" s="1"/>
  <c r="B94" i="7"/>
  <c r="R94" i="7" s="1"/>
  <c r="Q94" i="7" s="1"/>
  <c r="B189" i="7"/>
  <c r="R189" i="7" s="1"/>
  <c r="Q189" i="7" s="1"/>
  <c r="B193" i="8"/>
  <c r="R193" i="8" s="1"/>
  <c r="Q193" i="8" s="1"/>
  <c r="B133" i="8"/>
  <c r="R133" i="8" s="1"/>
  <c r="Q133" i="8" s="1"/>
  <c r="B133" i="7"/>
  <c r="R133" i="7" s="1"/>
  <c r="Q133" i="7" s="1"/>
  <c r="B129" i="8"/>
  <c r="R129" i="8" s="1"/>
  <c r="Q129" i="8" s="1"/>
  <c r="B129" i="7"/>
  <c r="R129" i="7" s="1"/>
  <c r="Q129" i="7" s="1"/>
  <c r="B125" i="8"/>
  <c r="R125" i="8" s="1"/>
  <c r="Q125" i="8" s="1"/>
  <c r="B125" i="7"/>
  <c r="R125" i="7" s="1"/>
  <c r="Q125" i="7" s="1"/>
  <c r="B143" i="8"/>
  <c r="R143" i="8" s="1"/>
  <c r="Q143" i="8" s="1"/>
  <c r="B143" i="7"/>
  <c r="R143" i="7" s="1"/>
  <c r="Q143" i="7" s="1"/>
  <c r="B177" i="8"/>
  <c r="R177" i="8" s="1"/>
  <c r="Q177" i="8" s="1"/>
  <c r="B177" i="7"/>
  <c r="R177" i="7" s="1"/>
  <c r="Q177" i="7" s="1"/>
  <c r="B203" i="8"/>
  <c r="R203" i="8" s="1"/>
  <c r="Q203" i="8" s="1"/>
  <c r="B203" i="7"/>
  <c r="R203" i="7" s="1"/>
  <c r="Q203" i="7" s="1"/>
  <c r="B206" i="8"/>
  <c r="R206" i="8" s="1"/>
  <c r="Q206" i="8" s="1"/>
  <c r="B206" i="7"/>
  <c r="R206" i="7" s="1"/>
  <c r="Q206" i="7" s="1"/>
  <c r="B232" i="8"/>
  <c r="R232" i="8" s="1"/>
  <c r="Q232" i="8" s="1"/>
  <c r="B232" i="7"/>
  <c r="R232" i="7" s="1"/>
  <c r="Q232" i="7" s="1"/>
  <c r="B249" i="8"/>
  <c r="R249" i="8" s="1"/>
  <c r="Q249" i="8" s="1"/>
  <c r="B249" i="7"/>
  <c r="R249" i="7" s="1"/>
  <c r="Q249" i="7" s="1"/>
  <c r="B252" i="7"/>
  <c r="R252" i="7" s="1"/>
  <c r="Q252" i="7" s="1"/>
  <c r="B252" i="8"/>
  <c r="R252" i="8" s="1"/>
  <c r="Q252" i="8" s="1"/>
  <c r="B74" i="7"/>
  <c r="R74" i="7" s="1"/>
  <c r="Q74" i="7" s="1"/>
  <c r="B70" i="7"/>
  <c r="R70" i="7" s="1"/>
  <c r="Q70" i="7" s="1"/>
  <c r="B176" i="7"/>
  <c r="R176" i="7" s="1"/>
  <c r="Q176" i="7" s="1"/>
  <c r="B124" i="7"/>
  <c r="R124" i="7" s="1"/>
  <c r="Q124" i="7" s="1"/>
  <c r="B124" i="8"/>
  <c r="R124" i="8" s="1"/>
  <c r="Q124" i="8" s="1"/>
  <c r="B120" i="7"/>
  <c r="R120" i="7" s="1"/>
  <c r="Q120" i="7" s="1"/>
  <c r="B120" i="8"/>
  <c r="R120" i="8" s="1"/>
  <c r="Q120" i="8" s="1"/>
  <c r="B116" i="7"/>
  <c r="R116" i="7" s="1"/>
  <c r="Q116" i="7" s="1"/>
  <c r="B116" i="8"/>
  <c r="R116" i="8" s="1"/>
  <c r="Q116" i="8" s="1"/>
  <c r="B148" i="7"/>
  <c r="R148" i="7" s="1"/>
  <c r="Q148" i="7" s="1"/>
  <c r="B148" i="8"/>
  <c r="R148" i="8" s="1"/>
  <c r="Q148" i="8" s="1"/>
  <c r="B153" i="7"/>
  <c r="R153" i="7" s="1"/>
  <c r="B153" i="8"/>
  <c r="R153" i="8" s="1"/>
  <c r="B162" i="8"/>
  <c r="R162" i="8" s="1"/>
  <c r="Q162" i="8" s="1"/>
  <c r="B162" i="7"/>
  <c r="R162" i="7" s="1"/>
  <c r="Q162" i="7" s="1"/>
  <c r="B165" i="8"/>
  <c r="R165" i="8" s="1"/>
  <c r="Q165" i="8" s="1"/>
  <c r="B165" i="7"/>
  <c r="R165" i="7" s="1"/>
  <c r="Q165" i="7" s="1"/>
  <c r="B169" i="8"/>
  <c r="R169" i="8" s="1"/>
  <c r="Q169" i="8" s="1"/>
  <c r="B169" i="7"/>
  <c r="R169" i="7" s="1"/>
  <c r="Q169" i="7" s="1"/>
  <c r="B174" i="8"/>
  <c r="R174" i="8" s="1"/>
  <c r="Q174" i="8" s="1"/>
  <c r="B174" i="7"/>
  <c r="R174" i="7" s="1"/>
  <c r="Q174" i="7" s="1"/>
  <c r="B186" i="7"/>
  <c r="R186" i="7" s="1"/>
  <c r="Q186" i="7" s="1"/>
  <c r="B186" i="8"/>
  <c r="R186" i="8" s="1"/>
  <c r="Q186" i="8" s="1"/>
  <c r="B196" i="8"/>
  <c r="R196" i="8" s="1"/>
  <c r="Q196" i="8" s="1"/>
  <c r="B196" i="7"/>
  <c r="R196" i="7" s="1"/>
  <c r="Q196" i="7" s="1"/>
  <c r="B199" i="8"/>
  <c r="R199" i="8" s="1"/>
  <c r="Q199" i="8" s="1"/>
  <c r="B199" i="7"/>
  <c r="R199" i="7" s="1"/>
  <c r="Q199" i="7" s="1"/>
  <c r="B227" i="8"/>
  <c r="R227" i="8" s="1"/>
  <c r="Q227" i="8" s="1"/>
  <c r="B227" i="7"/>
  <c r="R227" i="7" s="1"/>
  <c r="Q227" i="7" s="1"/>
  <c r="B223" i="7"/>
  <c r="R223" i="7" s="1"/>
  <c r="Q223" i="7" s="1"/>
  <c r="B223" i="8"/>
  <c r="R223" i="8" s="1"/>
  <c r="Q223" i="8" s="1"/>
  <c r="B236" i="7"/>
  <c r="R236" i="7" s="1"/>
  <c r="Q236" i="7" s="1"/>
  <c r="B236" i="8"/>
  <c r="R236" i="8" s="1"/>
  <c r="Q236" i="8" s="1"/>
  <c r="B242" i="7"/>
  <c r="R242" i="7" s="1"/>
  <c r="Q242" i="7" s="1"/>
  <c r="B242" i="8"/>
  <c r="R242" i="8" s="1"/>
  <c r="Q242" i="8" s="1"/>
  <c r="B246" i="7"/>
  <c r="R246" i="7" s="1"/>
  <c r="Q246" i="7" s="1"/>
  <c r="B246" i="8"/>
  <c r="R246" i="8" s="1"/>
  <c r="Q246" i="8" s="1"/>
  <c r="B33" i="7"/>
  <c r="R33" i="7" s="1"/>
  <c r="Q33" i="7" s="1"/>
  <c r="B53" i="7"/>
  <c r="R53" i="7" s="1"/>
  <c r="Q53" i="7" s="1"/>
  <c r="B87" i="7"/>
  <c r="R87" i="7" s="1"/>
  <c r="Q87" i="7" s="1"/>
  <c r="B210" i="7"/>
  <c r="R210" i="7" s="1"/>
  <c r="Q210" i="7" s="1"/>
  <c r="B179" i="8"/>
  <c r="R179" i="8" s="1"/>
  <c r="Q179" i="8" s="1"/>
  <c r="B231" i="8"/>
  <c r="R231" i="8" s="1"/>
  <c r="Q231" i="8" s="1"/>
  <c r="B114" i="8"/>
  <c r="R114" i="8" s="1"/>
  <c r="Q114" i="8" s="1"/>
  <c r="B114" i="7"/>
  <c r="R114" i="7" s="1"/>
  <c r="Q114" i="7" s="1"/>
  <c r="B128" i="8"/>
  <c r="R128" i="8" s="1"/>
  <c r="Q128" i="8" s="1"/>
  <c r="B128" i="7"/>
  <c r="R128" i="7" s="1"/>
  <c r="Q128" i="7" s="1"/>
  <c r="B136" i="8"/>
  <c r="R136" i="8" s="1"/>
  <c r="Q136" i="8" s="1"/>
  <c r="B136" i="7"/>
  <c r="R136" i="7" s="1"/>
  <c r="Q136" i="7" s="1"/>
  <c r="B146" i="7"/>
  <c r="R146" i="7" s="1"/>
  <c r="Q146" i="7" s="1"/>
  <c r="B146" i="8"/>
  <c r="R146" i="8" s="1"/>
  <c r="Q146" i="8" s="1"/>
  <c r="B142" i="8"/>
  <c r="R142" i="8" s="1"/>
  <c r="Q142" i="8" s="1"/>
  <c r="B142" i="7"/>
  <c r="R142" i="7" s="1"/>
  <c r="Q142" i="7" s="1"/>
  <c r="B159" i="8"/>
  <c r="R159" i="8" s="1"/>
  <c r="Q159" i="8" s="1"/>
  <c r="B159" i="7"/>
  <c r="R159" i="7" s="1"/>
  <c r="Q159" i="7" s="1"/>
  <c r="B178" i="8"/>
  <c r="R178" i="8" s="1"/>
  <c r="Q178" i="8" s="1"/>
  <c r="B178" i="7"/>
  <c r="R178" i="7" s="1"/>
  <c r="Q178" i="7" s="1"/>
  <c r="B190" i="8"/>
  <c r="R190" i="8" s="1"/>
  <c r="Q190" i="8" s="1"/>
  <c r="B190" i="7"/>
  <c r="R190" i="7" s="1"/>
  <c r="Q190" i="7" s="1"/>
  <c r="B211" i="8"/>
  <c r="R211" i="8" s="1"/>
  <c r="Q211" i="8" s="1"/>
  <c r="B211" i="7"/>
  <c r="R211" i="7" s="1"/>
  <c r="Q211" i="7" s="1"/>
  <c r="B214" i="7"/>
  <c r="R214" i="7" s="1"/>
  <c r="Q214" i="7" s="1"/>
  <c r="B214" i="8"/>
  <c r="R214" i="8" s="1"/>
  <c r="Q214" i="8" s="1"/>
  <c r="B233" i="8"/>
  <c r="R233" i="8" s="1"/>
  <c r="Q233" i="8" s="1"/>
  <c r="B233" i="7"/>
  <c r="R233" i="7" s="1"/>
  <c r="Q233" i="7" s="1"/>
  <c r="B253" i="8"/>
  <c r="R253" i="8" s="1"/>
  <c r="Q253" i="8" s="1"/>
  <c r="B253" i="7"/>
  <c r="R253" i="7" s="1"/>
  <c r="Q253" i="7" s="1"/>
  <c r="B45" i="7"/>
  <c r="R45" i="7" s="1"/>
  <c r="Q45" i="7" s="1"/>
  <c r="B64" i="7"/>
  <c r="R64" i="7" s="1"/>
  <c r="Q64" i="7" s="1"/>
  <c r="B77" i="7"/>
  <c r="R77" i="7" s="1"/>
  <c r="Q77" i="7" s="1"/>
  <c r="B73" i="7"/>
  <c r="R73" i="7" s="1"/>
  <c r="Q73" i="7" s="1"/>
  <c r="B111" i="7"/>
  <c r="R111" i="7" s="1"/>
  <c r="Q111" i="7" s="1"/>
  <c r="B172" i="7"/>
  <c r="R172" i="7" s="1"/>
  <c r="B217" i="7"/>
  <c r="R217" i="7" s="1"/>
  <c r="Q217" i="7" s="1"/>
  <c r="B158" i="8"/>
  <c r="R158" i="8" s="1"/>
  <c r="Q158" i="8" s="1"/>
  <c r="B204" i="8"/>
  <c r="R204" i="8" s="1"/>
  <c r="Q204" i="8" s="1"/>
  <c r="B187" i="8"/>
  <c r="R187" i="8" s="1"/>
  <c r="Q187" i="8" s="1"/>
  <c r="B187" i="7"/>
  <c r="R187" i="7" s="1"/>
  <c r="Q187" i="7" s="1"/>
  <c r="B197" i="7"/>
  <c r="R197" i="7" s="1"/>
  <c r="Q197" i="7" s="1"/>
  <c r="B197" i="8"/>
  <c r="R197" i="8" s="1"/>
  <c r="Q197" i="8" s="1"/>
  <c r="B207" i="8"/>
  <c r="R207" i="8" s="1"/>
  <c r="Q207" i="8" s="1"/>
  <c r="B207" i="7"/>
  <c r="R207" i="7" s="1"/>
  <c r="Q207" i="7" s="1"/>
  <c r="B218" i="8"/>
  <c r="R218" i="8" s="1"/>
  <c r="Q218" i="8" s="1"/>
  <c r="B218" i="7"/>
  <c r="R218" i="7" s="1"/>
  <c r="Q218" i="7" s="1"/>
  <c r="B230" i="8"/>
  <c r="R230" i="8" s="1"/>
  <c r="Q230" i="8" s="1"/>
  <c r="B230" i="7"/>
  <c r="R230" i="7" s="1"/>
  <c r="Q230" i="7" s="1"/>
  <c r="B237" i="7"/>
  <c r="R237" i="7" s="1"/>
  <c r="Q237" i="7" s="1"/>
  <c r="B237" i="8"/>
  <c r="R237" i="8" s="1"/>
  <c r="Q237" i="8" s="1"/>
  <c r="B243" i="8"/>
  <c r="R243" i="8" s="1"/>
  <c r="Q243" i="8" s="1"/>
  <c r="B243" i="7"/>
  <c r="R243" i="7" s="1"/>
  <c r="Q243" i="7" s="1"/>
  <c r="B250" i="8"/>
  <c r="R250" i="8" s="1"/>
  <c r="Q250" i="8" s="1"/>
  <c r="B250" i="7"/>
  <c r="R250" i="7" s="1"/>
  <c r="Q250" i="7" s="1"/>
  <c r="B43" i="7"/>
  <c r="R43" i="7" s="1"/>
  <c r="Q43" i="7" s="1"/>
  <c r="B51" i="7"/>
  <c r="R51" i="7" s="1"/>
  <c r="Q51" i="7" s="1"/>
  <c r="B247" i="8"/>
  <c r="R247" i="8" s="1"/>
  <c r="Q247" i="8" s="1"/>
  <c r="B135" i="8"/>
  <c r="R135" i="8" s="1"/>
  <c r="Q135" i="8" s="1"/>
  <c r="B135" i="7"/>
  <c r="R135" i="7" s="1"/>
  <c r="Q135" i="7" s="1"/>
  <c r="B131" i="7"/>
  <c r="R131" i="7" s="1"/>
  <c r="Q131" i="7" s="1"/>
  <c r="B131" i="8"/>
  <c r="R131" i="8" s="1"/>
  <c r="Q131" i="8" s="1"/>
  <c r="B127" i="8"/>
  <c r="R127" i="8" s="1"/>
  <c r="Q127" i="8" s="1"/>
  <c r="B127" i="7"/>
  <c r="R127" i="7" s="1"/>
  <c r="Q127" i="7" s="1"/>
  <c r="B137" i="8"/>
  <c r="R137" i="8" s="1"/>
  <c r="Q137" i="8" s="1"/>
  <c r="B137" i="7"/>
  <c r="R137" i="7" s="1"/>
  <c r="Q137" i="7" s="1"/>
  <c r="B145" i="7"/>
  <c r="R145" i="7" s="1"/>
  <c r="Q145" i="7" s="1"/>
  <c r="B145" i="8"/>
  <c r="R145" i="8" s="1"/>
  <c r="Q145" i="8" s="1"/>
  <c r="B141" i="8"/>
  <c r="R141" i="8" s="1"/>
  <c r="Q141" i="8" s="1"/>
  <c r="B141" i="7"/>
  <c r="R141" i="7" s="1"/>
  <c r="Q141" i="7" s="1"/>
  <c r="B160" i="8"/>
  <c r="R160" i="8" s="1"/>
  <c r="Q160" i="8" s="1"/>
  <c r="B160" i="7"/>
  <c r="R160" i="7" s="1"/>
  <c r="Q160" i="7" s="1"/>
  <c r="B163" i="8"/>
  <c r="R163" i="8" s="1"/>
  <c r="Q163" i="8" s="1"/>
  <c r="B163" i="7"/>
  <c r="R163" i="7" s="1"/>
  <c r="Q163" i="7" s="1"/>
  <c r="B175" i="8"/>
  <c r="R175" i="8" s="1"/>
  <c r="Q175" i="8" s="1"/>
  <c r="B175" i="7"/>
  <c r="R175" i="7" s="1"/>
  <c r="Q175" i="7" s="1"/>
  <c r="B184" i="8"/>
  <c r="R184" i="8" s="1"/>
  <c r="Q184" i="8" s="1"/>
  <c r="B184" i="7"/>
  <c r="R184" i="7" s="1"/>
  <c r="Q184" i="7" s="1"/>
  <c r="B194" i="8"/>
  <c r="R194" i="8" s="1"/>
  <c r="Q194" i="8" s="1"/>
  <c r="B194" i="7"/>
  <c r="R194" i="7" s="1"/>
  <c r="Q194" i="7" s="1"/>
  <c r="B200" i="8"/>
  <c r="R200" i="8" s="1"/>
  <c r="Q200" i="8" s="1"/>
  <c r="B200" i="7"/>
  <c r="R200" i="7" s="1"/>
  <c r="Q200" i="7" s="1"/>
  <c r="B212" i="8"/>
  <c r="R212" i="8" s="1"/>
  <c r="Q212" i="8" s="1"/>
  <c r="B212" i="7"/>
  <c r="R212" i="7" s="1"/>
  <c r="Q212" i="7" s="1"/>
  <c r="B215" i="8"/>
  <c r="R215" i="8" s="1"/>
  <c r="Q215" i="8" s="1"/>
  <c r="B215" i="7"/>
  <c r="R215" i="7" s="1"/>
  <c r="Q215" i="7" s="1"/>
  <c r="B240" i="8"/>
  <c r="R240" i="8" s="1"/>
  <c r="Q240" i="8" s="1"/>
  <c r="B240" i="7"/>
  <c r="R240" i="7" s="1"/>
  <c r="Q240" i="7" s="1"/>
  <c r="B78" i="7"/>
  <c r="R78" i="7" s="1"/>
  <c r="Q78" i="7" s="1"/>
  <c r="B81" i="7"/>
  <c r="R81" i="7" s="1"/>
  <c r="Q81" i="7" s="1"/>
  <c r="B84" i="7"/>
  <c r="R84" i="7" s="1"/>
  <c r="Q84" i="7" s="1"/>
  <c r="B93" i="7"/>
  <c r="R93" i="7" s="1"/>
  <c r="Q93" i="7" s="1"/>
  <c r="B89" i="7"/>
  <c r="R89" i="7" s="1"/>
  <c r="Q89" i="7" s="1"/>
  <c r="B205" i="7"/>
  <c r="R205" i="7" s="1"/>
  <c r="Q205" i="7" s="1"/>
  <c r="B132" i="8"/>
  <c r="R132" i="8" s="1"/>
  <c r="Q132" i="8" s="1"/>
  <c r="R138" i="17" l="1"/>
  <c r="R266" i="17" s="1"/>
  <c r="R155" i="8"/>
  <c r="Q153" i="8"/>
  <c r="Q155" i="8" s="1"/>
  <c r="Q172" i="8"/>
  <c r="Q181" i="8" s="1"/>
  <c r="R181" i="8"/>
  <c r="Q4" i="8"/>
  <c r="R138" i="8"/>
  <c r="R260" i="8" s="1"/>
  <c r="R219" i="8"/>
  <c r="Q183" i="8"/>
  <c r="Q219" i="8" s="1"/>
  <c r="Q157" i="8"/>
  <c r="Q170" i="8" s="1"/>
  <c r="R170" i="8"/>
  <c r="R259" i="8"/>
  <c r="R151" i="8"/>
  <c r="Q140" i="8"/>
  <c r="Q151" i="8" s="1"/>
  <c r="Q259" i="8"/>
  <c r="Q4" i="7"/>
  <c r="R138" i="7"/>
  <c r="R260" i="7" s="1"/>
  <c r="R155" i="7"/>
  <c r="Q153" i="7"/>
  <c r="Q155" i="7" s="1"/>
  <c r="Q172" i="7"/>
  <c r="Q181" i="7" s="1"/>
  <c r="R181" i="7"/>
  <c r="Q183" i="7"/>
  <c r="Q219" i="7" s="1"/>
  <c r="R219" i="7"/>
  <c r="R170" i="7"/>
  <c r="Q157" i="7"/>
  <c r="Q170" i="7" s="1"/>
  <c r="Q259" i="7"/>
  <c r="R151" i="7"/>
  <c r="Q140" i="7"/>
  <c r="Q151" i="7" s="1"/>
  <c r="R259" i="7"/>
  <c r="Q138" i="1"/>
  <c r="Q260" i="1" s="1"/>
  <c r="D238" i="7"/>
  <c r="D114" i="8"/>
  <c r="D55" i="7"/>
  <c r="D86" i="8"/>
  <c r="D65" i="8"/>
  <c r="D45" i="7"/>
  <c r="D157" i="7"/>
  <c r="D180" i="7"/>
  <c r="D78" i="8"/>
  <c r="D54" i="7"/>
  <c r="D57" i="8"/>
  <c r="D173" i="7"/>
  <c r="D48" i="7"/>
  <c r="D58" i="7"/>
  <c r="D66" i="7"/>
  <c r="D206" i="8"/>
  <c r="D158" i="7"/>
  <c r="D188" i="8"/>
  <c r="D187" i="7"/>
  <c r="D39" i="8"/>
  <c r="D137" i="8"/>
  <c r="D233" i="7"/>
  <c r="D113" i="7"/>
  <c r="D53" i="7"/>
  <c r="D234" i="7"/>
  <c r="D175" i="7"/>
  <c r="D69" i="7"/>
  <c r="D17" i="7"/>
  <c r="D235" i="8"/>
  <c r="D153" i="7"/>
  <c r="D36" i="7"/>
  <c r="D252" i="8"/>
  <c r="D185" i="7"/>
  <c r="D185" i="8"/>
  <c r="D249" i="7"/>
  <c r="D249" i="8"/>
  <c r="D68" i="7"/>
  <c r="D68" i="8"/>
  <c r="D63" i="8"/>
  <c r="D63" i="7"/>
  <c r="D85" i="8"/>
  <c r="D85" i="7"/>
  <c r="D254" i="7"/>
  <c r="D254" i="8"/>
  <c r="D199" i="7"/>
  <c r="D199" i="8"/>
  <c r="D41" i="8"/>
  <c r="D41" i="7"/>
  <c r="D192" i="8"/>
  <c r="D192" i="7"/>
  <c r="D168" i="7"/>
  <c r="D50" i="7"/>
  <c r="D50" i="8"/>
  <c r="D236" i="8"/>
  <c r="D236" i="7"/>
  <c r="D202" i="8"/>
  <c r="D202" i="7"/>
  <c r="D200" i="7"/>
  <c r="D200" i="8"/>
  <c r="D177" i="7"/>
  <c r="D177" i="8"/>
  <c r="D43" i="7"/>
  <c r="D43" i="8"/>
  <c r="D38" i="7"/>
  <c r="D38" i="8"/>
  <c r="D210" i="8"/>
  <c r="D210" i="7"/>
  <c r="D217" i="7"/>
  <c r="D217" i="8"/>
  <c r="D240" i="8"/>
  <c r="D240" i="7"/>
  <c r="D18" i="8"/>
  <c r="D162" i="7"/>
  <c r="D64" i="7"/>
  <c r="D64" i="8"/>
  <c r="D241" i="8"/>
  <c r="D241" i="7"/>
  <c r="D28" i="8"/>
  <c r="D28" i="7"/>
  <c r="D211" i="8"/>
  <c r="D211" i="7"/>
  <c r="D167" i="8"/>
  <c r="D167" i="7"/>
  <c r="D60" i="7"/>
  <c r="D60" i="8"/>
  <c r="D208" i="7"/>
  <c r="D208" i="8"/>
  <c r="D198" i="7"/>
  <c r="D198" i="8"/>
  <c r="D207" i="7"/>
  <c r="D207" i="8"/>
  <c r="D195" i="8"/>
  <c r="D195" i="7"/>
  <c r="D205" i="7"/>
  <c r="D205" i="8"/>
  <c r="D33" i="8"/>
  <c r="D33" i="7"/>
  <c r="D213" i="7"/>
  <c r="D213" i="8"/>
  <c r="D166" i="8"/>
  <c r="D166" i="7"/>
  <c r="D160" i="8"/>
  <c r="D160" i="7"/>
  <c r="D184" i="8"/>
  <c r="D184" i="7"/>
  <c r="B248" i="17"/>
  <c r="R248" i="17" s="1"/>
  <c r="D174" i="8"/>
  <c r="D174" i="7"/>
  <c r="D246" i="8"/>
  <c r="D246" i="7"/>
  <c r="D172" i="7"/>
  <c r="D172" i="8"/>
  <c r="D59" i="7"/>
  <c r="D59" i="8"/>
  <c r="D183" i="8"/>
  <c r="D183" i="7"/>
  <c r="D27" i="7"/>
  <c r="D27" i="8"/>
  <c r="D242" i="7"/>
  <c r="D242" i="8"/>
  <c r="D237" i="7"/>
  <c r="D237" i="8"/>
  <c r="D111" i="7"/>
  <c r="D111" i="8"/>
  <c r="D239" i="7"/>
  <c r="D239" i="8"/>
  <c r="D35" i="7"/>
  <c r="D35" i="8"/>
  <c r="R265" i="17" l="1"/>
  <c r="Q138" i="8"/>
  <c r="Q260" i="8" s="1"/>
  <c r="Q138" i="7"/>
  <c r="Q260" i="7" s="1"/>
  <c r="G15" i="17"/>
  <c r="Q15" i="17" s="1"/>
  <c r="M8" i="6"/>
  <c r="G248" i="17" l="1"/>
  <c r="Q248" i="17" s="1"/>
  <c r="G131" i="17"/>
  <c r="Q131" i="17" s="1"/>
  <c r="G130" i="17"/>
  <c r="Q130" i="17" s="1"/>
  <c r="G136" i="17"/>
  <c r="Q136" i="17" s="1"/>
  <c r="G132" i="17"/>
  <c r="Q132" i="17" s="1"/>
  <c r="G135" i="17"/>
  <c r="Q135" i="17" s="1"/>
  <c r="G134" i="17"/>
  <c r="Q134" i="17" s="1"/>
  <c r="G133" i="17"/>
  <c r="Q133" i="17" s="1"/>
  <c r="G236" i="17" l="1"/>
  <c r="Q236" i="17" s="1"/>
  <c r="G91" i="17" l="1"/>
  <c r="Q91" i="17" s="1"/>
  <c r="G100" i="17"/>
  <c r="Q100" i="17" s="1"/>
  <c r="G243" i="17"/>
  <c r="Q243" i="17" s="1"/>
  <c r="G230" i="17"/>
  <c r="Q230" i="17" s="1"/>
  <c r="G140" i="17"/>
  <c r="G210" i="17"/>
  <c r="Q210" i="17" s="1"/>
  <c r="G68" i="17"/>
  <c r="Q68" i="17" s="1"/>
  <c r="G90" i="17"/>
  <c r="Q90" i="17" s="1"/>
  <c r="G240" i="17"/>
  <c r="Q240" i="17" s="1"/>
  <c r="G221" i="17"/>
  <c r="G168" i="17"/>
  <c r="Q168" i="17" s="1"/>
  <c r="G33" i="17"/>
  <c r="Q33" i="17" s="1"/>
  <c r="G102" i="17"/>
  <c r="Q102" i="17" s="1"/>
  <c r="G225" i="17"/>
  <c r="Q225" i="17" s="1"/>
  <c r="G116" i="17"/>
  <c r="Q116" i="17" s="1"/>
  <c r="G148" i="17"/>
  <c r="Q148" i="17" s="1"/>
  <c r="G149" i="17"/>
  <c r="Q149" i="17" s="1"/>
  <c r="G78" i="17"/>
  <c r="Q78" i="17" s="1"/>
  <c r="G94" i="17"/>
  <c r="Q94" i="17" s="1"/>
  <c r="G223" i="17"/>
  <c r="Q223" i="17" s="1"/>
  <c r="G108" i="17"/>
  <c r="Q108" i="17" s="1"/>
  <c r="G154" i="17"/>
  <c r="G222" i="17"/>
  <c r="Q222" i="17" s="1"/>
  <c r="G60" i="17"/>
  <c r="Q60" i="17" s="1"/>
  <c r="G26" i="17"/>
  <c r="Q26" i="17" s="1"/>
  <c r="G185" i="17"/>
  <c r="Q185" i="17" s="1"/>
  <c r="G51" i="17"/>
  <c r="Q51" i="17" s="1"/>
  <c r="G92" i="17"/>
  <c r="Q92" i="17" s="1"/>
  <c r="G173" i="17"/>
  <c r="Q173" i="17" s="1"/>
  <c r="G251" i="17"/>
  <c r="Q251" i="17" s="1"/>
  <c r="G70" i="17"/>
  <c r="Q70" i="17" s="1"/>
  <c r="G37" i="17"/>
  <c r="Q37" i="17" s="1"/>
  <c r="G59" i="17"/>
  <c r="Q59" i="17" s="1"/>
  <c r="G87" i="17"/>
  <c r="Q87" i="17" s="1"/>
  <c r="G242" i="17"/>
  <c r="Q242" i="17" s="1"/>
  <c r="G111" i="17"/>
  <c r="Q111" i="17" s="1"/>
  <c r="G200" i="17"/>
  <c r="Q200" i="17" s="1"/>
  <c r="G160" i="17"/>
  <c r="Q160" i="17" s="1"/>
  <c r="G6" i="17"/>
  <c r="Q6" i="17" s="1"/>
  <c r="G66" i="17"/>
  <c r="Q66" i="17" s="1"/>
  <c r="G124" i="17"/>
  <c r="Q124" i="17" s="1"/>
  <c r="G177" i="17"/>
  <c r="Q177" i="17" s="1"/>
  <c r="G166" i="17"/>
  <c r="Q166" i="17" s="1"/>
  <c r="G252" i="17"/>
  <c r="Q252" i="17" s="1"/>
  <c r="G117" i="17"/>
  <c r="Q117" i="17" s="1"/>
  <c r="G101" i="17"/>
  <c r="Q101" i="17" s="1"/>
  <c r="G80" i="17"/>
  <c r="Q80" i="17" s="1"/>
  <c r="G209" i="17"/>
  <c r="Q209" i="17" s="1"/>
  <c r="G146" i="17"/>
  <c r="Q146" i="17" s="1"/>
  <c r="G39" i="17"/>
  <c r="Q39" i="17" s="1"/>
  <c r="G261" i="17"/>
  <c r="Q261" i="17" s="1"/>
  <c r="G21" i="17"/>
  <c r="Q21" i="17" s="1"/>
  <c r="G119" i="17"/>
  <c r="Q119" i="17" s="1"/>
  <c r="G47" i="17"/>
  <c r="Q47" i="17" s="1"/>
  <c r="G183" i="17"/>
  <c r="G25" i="17"/>
  <c r="Q25" i="17" s="1"/>
  <c r="G212" i="17"/>
  <c r="Q212" i="17" s="1"/>
  <c r="G174" i="17"/>
  <c r="Q174" i="17" s="1"/>
  <c r="G175" i="17"/>
  <c r="Q175" i="17" s="1"/>
  <c r="G9" i="17"/>
  <c r="Q9" i="17" s="1"/>
  <c r="G110" i="17"/>
  <c r="Q110" i="17" s="1"/>
  <c r="G125" i="17"/>
  <c r="Q125" i="17" s="1"/>
  <c r="G18" i="17"/>
  <c r="Q18" i="17" s="1"/>
  <c r="G162" i="17"/>
  <c r="Q162" i="17" s="1"/>
  <c r="G188" i="17"/>
  <c r="Q188" i="17" s="1"/>
  <c r="G211" i="17"/>
  <c r="Q211" i="17" s="1"/>
  <c r="G172" i="17"/>
  <c r="G213" i="17"/>
  <c r="Q213" i="17" s="1"/>
  <c r="G145" i="17"/>
  <c r="Q145" i="17" s="1"/>
  <c r="G65" i="17"/>
  <c r="Q65" i="17" s="1"/>
  <c r="G53" i="17"/>
  <c r="Q53" i="17" s="1"/>
  <c r="G180" i="17"/>
  <c r="Q180" i="17" s="1"/>
  <c r="G42" i="17"/>
  <c r="Q42" i="17" s="1"/>
  <c r="G76" i="17"/>
  <c r="Q76" i="17" s="1"/>
  <c r="G4" i="17"/>
  <c r="G86" i="17"/>
  <c r="Q86" i="17" s="1"/>
  <c r="G106" i="17"/>
  <c r="Q106" i="17" s="1"/>
  <c r="G142" i="17"/>
  <c r="Q142" i="17" s="1"/>
  <c r="G169" i="17"/>
  <c r="Q169" i="17" s="1"/>
  <c r="G226" i="17"/>
  <c r="Q226" i="17" s="1"/>
  <c r="G97" i="17"/>
  <c r="Q97" i="17" s="1"/>
  <c r="G186" i="17"/>
  <c r="Q186" i="17" s="1"/>
  <c r="G128" i="17"/>
  <c r="Q128" i="17" s="1"/>
  <c r="G109" i="17"/>
  <c r="Q109" i="17" s="1"/>
  <c r="G190" i="17"/>
  <c r="Q190" i="17" s="1"/>
  <c r="G178" i="17"/>
  <c r="Q178" i="17" s="1"/>
  <c r="G159" i="17"/>
  <c r="G77" i="17"/>
  <c r="Q77" i="17" s="1"/>
  <c r="G196" i="17"/>
  <c r="Q196" i="17" s="1"/>
  <c r="G254" i="17"/>
  <c r="Q254" i="17" s="1"/>
  <c r="G64" i="17"/>
  <c r="Q64" i="17" s="1"/>
  <c r="G197" i="17"/>
  <c r="Q197" i="17" s="1"/>
  <c r="G107" i="17"/>
  <c r="Q107" i="17" s="1"/>
  <c r="G84" i="17"/>
  <c r="Q84" i="17" s="1"/>
  <c r="G163" i="17"/>
  <c r="Q163" i="17" s="1"/>
  <c r="G27" i="17"/>
  <c r="Q27" i="17" s="1"/>
  <c r="G99" i="17"/>
  <c r="Q99" i="17" s="1"/>
  <c r="G120" i="17"/>
  <c r="Q120" i="17" s="1"/>
  <c r="G50" i="17"/>
  <c r="Q50" i="17" s="1"/>
  <c r="G103" i="17"/>
  <c r="Q103" i="17" s="1"/>
  <c r="G198" i="17"/>
  <c r="Q198" i="17" s="1"/>
  <c r="G32" i="17"/>
  <c r="Q32" i="17" s="1"/>
  <c r="G207" i="17"/>
  <c r="Q207" i="17" s="1"/>
  <c r="G121" i="17"/>
  <c r="Q121" i="17" s="1"/>
  <c r="G122" i="17"/>
  <c r="Q122" i="17" s="1"/>
  <c r="G115" i="17"/>
  <c r="Q115" i="17" s="1"/>
  <c r="G247" i="17"/>
  <c r="Q247" i="17" s="1"/>
  <c r="G195" i="17"/>
  <c r="Q195" i="17" s="1"/>
  <c r="G19" i="17"/>
  <c r="Q19" i="17" s="1"/>
  <c r="G93" i="17"/>
  <c r="Q93" i="17" s="1"/>
  <c r="G165" i="17"/>
  <c r="Q165" i="17" s="1"/>
  <c r="G30" i="17"/>
  <c r="Q30" i="17" s="1"/>
  <c r="G237" i="17"/>
  <c r="Q237" i="17" s="1"/>
  <c r="Q159" i="17" l="1"/>
  <c r="Q183" i="17"/>
  <c r="Q140" i="17"/>
  <c r="Q4" i="17"/>
  <c r="Q172" i="17"/>
  <c r="Q154" i="17"/>
  <c r="Q155" i="17" s="1"/>
  <c r="G155" i="17"/>
  <c r="Q221" i="17"/>
  <c r="G96" i="17"/>
  <c r="Q96" i="17" s="1"/>
  <c r="G176" i="17"/>
  <c r="Q176" i="17" s="1"/>
  <c r="G104" i="17"/>
  <c r="Q104" i="17" s="1"/>
  <c r="G112" i="17"/>
  <c r="Q112" i="17" s="1"/>
  <c r="G35" i="17"/>
  <c r="Q35" i="17" s="1"/>
  <c r="G241" i="17"/>
  <c r="Q241" i="17" s="1"/>
  <c r="G54" i="17"/>
  <c r="Q54" i="17" s="1"/>
  <c r="G246" i="17"/>
  <c r="Q246" i="17" s="1"/>
  <c r="G201" i="17"/>
  <c r="Q201" i="17" s="1"/>
  <c r="G16" i="17"/>
  <c r="Q16" i="17" s="1"/>
  <c r="G113" i="17"/>
  <c r="Q113" i="17" s="1"/>
  <c r="G216" i="17"/>
  <c r="Q216" i="17" s="1"/>
  <c r="G56" i="17"/>
  <c r="Q56" i="17" s="1"/>
  <c r="G81" i="17"/>
  <c r="Q81" i="17" s="1"/>
  <c r="G69" i="17"/>
  <c r="Q69" i="17" s="1"/>
  <c r="G144" i="17"/>
  <c r="Q144" i="17" s="1"/>
  <c r="G105" i="17"/>
  <c r="Q105" i="17" s="1"/>
  <c r="G28" i="17"/>
  <c r="Q28" i="17" s="1"/>
  <c r="G204" i="17"/>
  <c r="Q204" i="17" s="1"/>
  <c r="G17" i="17"/>
  <c r="Q17" i="17" s="1"/>
  <c r="G44" i="17"/>
  <c r="Q44" i="17" s="1"/>
  <c r="G187" i="17"/>
  <c r="Q187" i="17" s="1"/>
  <c r="G67" i="17"/>
  <c r="Q67" i="17" s="1"/>
  <c r="G164" i="17"/>
  <c r="Q164" i="17" s="1"/>
  <c r="G58" i="17"/>
  <c r="Q58" i="17" s="1"/>
  <c r="G214" i="17"/>
  <c r="Q214" i="17" s="1"/>
  <c r="G95" i="17"/>
  <c r="Q95" i="17" s="1"/>
  <c r="Q181" i="17" l="1"/>
  <c r="G181" i="17"/>
  <c r="G265" i="17"/>
  <c r="G138" i="17"/>
  <c r="Q265" i="17"/>
  <c r="Q219" i="17"/>
  <c r="G219" i="17"/>
  <c r="G151" i="17"/>
  <c r="G266" i="17" s="1"/>
  <c r="G170" i="17"/>
  <c r="Q151" i="17"/>
  <c r="Q138" i="17"/>
  <c r="Q266" i="17" s="1"/>
  <c r="Q170" i="17"/>
  <c r="C8" i="6"/>
</calcChain>
</file>

<file path=xl/sharedStrings.xml><?xml version="1.0" encoding="utf-8"?>
<sst xmlns="http://schemas.openxmlformats.org/spreadsheetml/2006/main" count="2040" uniqueCount="767">
  <si>
    <t>Org as in Oracle</t>
  </si>
  <si>
    <t>31670 AS-Astronomy</t>
  </si>
  <si>
    <t>31680 AS-Biology</t>
  </si>
  <si>
    <t>31685 AS-Blandy Experimental Farm</t>
  </si>
  <si>
    <t>31695 AS-Chemistry</t>
  </si>
  <si>
    <t>31725 AS-Ctr for South Asian Studies</t>
  </si>
  <si>
    <t>31750 AS-Economics</t>
  </si>
  <si>
    <t>31760 AS-Editing Wash Papers</t>
  </si>
  <si>
    <t>31765 AS-English/Eng Lit Ops</t>
  </si>
  <si>
    <t>31795 AS-Environmental Sciences</t>
  </si>
  <si>
    <t>31835 AS-Inst/Afro-am &amp; African Stud</t>
  </si>
  <si>
    <t>31850 AS-Mathematics</t>
  </si>
  <si>
    <t>31875 AS-Physics</t>
  </si>
  <si>
    <t>31885 AS-Psychology</t>
  </si>
  <si>
    <t>31890 AS-Religious Studies</t>
  </si>
  <si>
    <t>31900 AS-Sociology</t>
  </si>
  <si>
    <t>31925 AS-Va Ctr for Digital History</t>
  </si>
  <si>
    <t>31931 AS-Ctr, Religion &amp; Democracy</t>
  </si>
  <si>
    <t>40240 MD-DMED Graduate Programs</t>
  </si>
  <si>
    <t>40270 MD-DMED Diversity Programs</t>
  </si>
  <si>
    <t>40400 MD-BIOC Biochem/Mole Genetics</t>
  </si>
  <si>
    <t>40405 MD-BIOM Biomedical Eng</t>
  </si>
  <si>
    <t>40410 MD-CELL Cell Biology</t>
  </si>
  <si>
    <t>40445 MD-MICR Microbiology</t>
  </si>
  <si>
    <t>40450 MD-MPHY Mole Phys &amp; Biophysics</t>
  </si>
  <si>
    <t>40455 MD-NESC Neuroscience</t>
  </si>
  <si>
    <t>40460 MD-PHAR Pharmacology</t>
  </si>
  <si>
    <t>40505 MD-BEIR Ctr/Beirne Carter</t>
  </si>
  <si>
    <t>40510 MD-CANC Cancer Center</t>
  </si>
  <si>
    <t>40525 MD-CVRC Ctr/CV Research</t>
  </si>
  <si>
    <t>40550 MD-CTRR Ctr/Res in Reprod</t>
  </si>
  <si>
    <t>40570 MD-DIAB Diabetes Center</t>
  </si>
  <si>
    <t>40575 MD-GCRC Gen Clinical Res Ctr</t>
  </si>
  <si>
    <t>40590 MD-CSGN Ctr/Cell Signalling</t>
  </si>
  <si>
    <t>40605 MD-MICR Thaler Ctr</t>
  </si>
  <si>
    <t>40610 MD-MPHY Vascular Muscle Proj</t>
  </si>
  <si>
    <t>40700 MD-ANES Anesthesiology</t>
  </si>
  <si>
    <t>40720 MD-FMED Family Medicine</t>
  </si>
  <si>
    <t>40725 MD-INMD Int Med, Admin</t>
  </si>
  <si>
    <t>40730 MD-INMD Allergy</t>
  </si>
  <si>
    <t>40735 MD-INMD CV Medicine</t>
  </si>
  <si>
    <t>40740 MD-INMD Clinical Pharm</t>
  </si>
  <si>
    <t>40745 MD-INMD Endocrinology</t>
  </si>
  <si>
    <t>40750 MD-INMD Epidemiology</t>
  </si>
  <si>
    <t>40755 MD-INMD Gastroenterology</t>
  </si>
  <si>
    <t>40760 MD-INMD General Med</t>
  </si>
  <si>
    <t>40765 MD-INMD Geographic Med</t>
  </si>
  <si>
    <t>40770 MD-INMD Hem/Onc</t>
  </si>
  <si>
    <t>40775 MD-INMD Infectious Dis</t>
  </si>
  <si>
    <t>40780 MD-INMD Nephrology</t>
  </si>
  <si>
    <t>40785 MD-INMD Pulmonary</t>
  </si>
  <si>
    <t>40790 MD-INMD Rheumatology</t>
  </si>
  <si>
    <t>40800 MD-NERS Admin</t>
  </si>
  <si>
    <t>40847 MD-NERS Research Lab</t>
  </si>
  <si>
    <t>40850 MD-NEUR Neurology</t>
  </si>
  <si>
    <t>40865 MD-OBGY Gyn Oncology</t>
  </si>
  <si>
    <t>40880 MD-OBGY Midlife Health</t>
  </si>
  <si>
    <t>40900 MD-OPHT Ophthalmology</t>
  </si>
  <si>
    <t>40916 MD-ORTP Ortho Research</t>
  </si>
  <si>
    <t>40970 MD-OTLY Oto, Admin</t>
  </si>
  <si>
    <t>40975 MD-OTLY Oto, General</t>
  </si>
  <si>
    <t>41010 MD-PATH Clinical Pathology</t>
  </si>
  <si>
    <t>41015 MD-PATH Neuropathology</t>
  </si>
  <si>
    <t>41025 MD-PEDT Pediatrics, Admin</t>
  </si>
  <si>
    <t>41035 MD-PEDT Cardiology</t>
  </si>
  <si>
    <t>41040 MD-PEDT Critical Care</t>
  </si>
  <si>
    <t>41045 MD-PEDT Developmental</t>
  </si>
  <si>
    <t>41070 MD-PEDT Genetics</t>
  </si>
  <si>
    <t>41075 MD-PEDT Hematology</t>
  </si>
  <si>
    <t>41085 MD-PEDT Infectious Diseases</t>
  </si>
  <si>
    <t>41090 MD-PEDT Neonatology</t>
  </si>
  <si>
    <t>41095 MD-PEDT Nephrology</t>
  </si>
  <si>
    <t>41105 MD-PEDT Pulmonary</t>
  </si>
  <si>
    <t>41120 MD-PSCH Psychiatric Medicine</t>
  </si>
  <si>
    <t>41140 MD-PLSR Plastic Surgery</t>
  </si>
  <si>
    <t>41150 MD-RONC Radiation Oncology</t>
  </si>
  <si>
    <t>41200 MD-RADL Rad Research</t>
  </si>
  <si>
    <t>41210 MD-SURG Surgery, Admin</t>
  </si>
  <si>
    <t>41225 MD-SURG Surg Oncology</t>
  </si>
  <si>
    <t>41230 MD-SURG TCV Surgery</t>
  </si>
  <si>
    <t>41235 MD-SURG Transplantation</t>
  </si>
  <si>
    <t>41255 MD-UROL Urology, General</t>
  </si>
  <si>
    <t>41275 MD-DHCR Medicine</t>
  </si>
  <si>
    <t>31315 EN-Biomed Engr Dept</t>
  </si>
  <si>
    <t>31320 EN-Chem Engr Dept</t>
  </si>
  <si>
    <t>31325 EN-Civil Engr Dept</t>
  </si>
  <si>
    <t>31330 EN-Comp Science Dept</t>
  </si>
  <si>
    <t>31335 EN-Elec/Computer Engr Dept</t>
  </si>
  <si>
    <t>31340 EN-Mat Sci/Engr Dept</t>
  </si>
  <si>
    <t>31345 EN-Mech/Aero Engr Dept</t>
  </si>
  <si>
    <t>31350 EN-Sys/Info Engr Dept</t>
  </si>
  <si>
    <t>31355 EN-Tech/Culture/Commo Div</t>
  </si>
  <si>
    <t>31155 CU-Curr Instr &amp; Sp Ed</t>
  </si>
  <si>
    <t>31160 CU-Human Svcs</t>
  </si>
  <si>
    <t>31165 CU-Leadshp, Fndns &amp; Pol Studies</t>
  </si>
  <si>
    <t>31110 AR-Planning Dept</t>
  </si>
  <si>
    <t>31125 AR-Environ Negotiation</t>
  </si>
  <si>
    <t>40100 NR-Nursing: Admin</t>
  </si>
  <si>
    <t>12140 WS-Controller</t>
  </si>
  <si>
    <t>12150 WS-Grants Mgmt</t>
  </si>
  <si>
    <t>40025 HS-Health Sciences Library</t>
  </si>
  <si>
    <t>30095 PV-Upward Bound</t>
  </si>
  <si>
    <t>30040 RS-Inst Adv Tech Humanities</t>
  </si>
  <si>
    <t>30041 RS-Ctr for Liberal Arts</t>
  </si>
  <si>
    <t>21050 SA-SH-Administration</t>
  </si>
  <si>
    <t>21070 SA-SH-Gynecology</t>
  </si>
  <si>
    <t>Short Org</t>
  </si>
  <si>
    <t>Org Name Only</t>
  </si>
  <si>
    <t>Department</t>
  </si>
  <si>
    <t>School Total</t>
  </si>
  <si>
    <t>Arts &amp; Sciences</t>
  </si>
  <si>
    <t>Medicine</t>
  </si>
  <si>
    <t>All NERS Orgs</t>
  </si>
  <si>
    <t>All OBGY Orgs</t>
  </si>
  <si>
    <t>All OTLY Orgs</t>
  </si>
  <si>
    <t>All PATH Orgs</t>
  </si>
  <si>
    <t>All PEDT Orgs</t>
  </si>
  <si>
    <t>All SURG Orgs</t>
  </si>
  <si>
    <t>All UROL Orgs</t>
  </si>
  <si>
    <t>Engineering</t>
  </si>
  <si>
    <t>Education</t>
  </si>
  <si>
    <t>Architecture</t>
  </si>
  <si>
    <t>Other Schools</t>
  </si>
  <si>
    <t>Nursing</t>
  </si>
  <si>
    <t>UVA Wise</t>
  </si>
  <si>
    <t>Alderman Library</t>
  </si>
  <si>
    <t>Other Units</t>
  </si>
  <si>
    <t>Total</t>
  </si>
  <si>
    <t>40825 MD-NERS Neuro-Onc</t>
  </si>
  <si>
    <t>41050 MD-PEDT Endocrinology</t>
  </si>
  <si>
    <t>31815 AS-Govt &amp; Foreign Aff</t>
  </si>
  <si>
    <t>21015 SA-Alcohol and Subs Ed Ctr</t>
  </si>
  <si>
    <t>Target</t>
  </si>
  <si>
    <t>31855 AS-Media Studies</t>
  </si>
  <si>
    <t>31915 AS-Statistics</t>
  </si>
  <si>
    <t>40830 MD-NERS Deg Spinal Dis</t>
  </si>
  <si>
    <t>10015 PR-Miller Center</t>
  </si>
  <si>
    <t>31655 AS-Anthropology</t>
  </si>
  <si>
    <t>41000 MD-PATH Pathology, Admin</t>
  </si>
  <si>
    <t>40715 MD-EMED Emergency Medicine</t>
  </si>
  <si>
    <t>40820 MD-NERS CV Disease Total</t>
  </si>
  <si>
    <t>Other DMED Orgs</t>
  </si>
  <si>
    <t>40520 MD-BIOE Ctr/Biomed Ethics</t>
  </si>
  <si>
    <t>20370 SW-SW VA H Ed Ctr</t>
  </si>
  <si>
    <t>31671 AS-VITA Inst for Theoretical Astronomy</t>
  </si>
  <si>
    <t>31735 AS-Drama Operations</t>
  </si>
  <si>
    <t>31105 AR-Landscape Dept</t>
  </si>
  <si>
    <t>41030 MD-PEDT Allergy</t>
  </si>
  <si>
    <t>31580 CP-TEMPO Reading Pgrm</t>
  </si>
  <si>
    <t>41130 MD-PHMR Phys Med &amp; Rehab</t>
  </si>
  <si>
    <t>31115 AR-Arch History Dept</t>
  </si>
  <si>
    <t>40225 MD-DMED Cont Med Ed</t>
  </si>
  <si>
    <t>31755 AS-Editing Madison Papers</t>
  </si>
  <si>
    <t>41215 MD-SURG General Surgery</t>
  </si>
  <si>
    <t>31905 AS-Spanish, Italian, &amp; Portuguese</t>
  </si>
  <si>
    <t>31026 PV-Inst for Practical Ethics</t>
  </si>
  <si>
    <t>40810 MD-NERS Pediatric</t>
  </si>
  <si>
    <t>40835 MD-NERS Gamma Knife</t>
  </si>
  <si>
    <t>40845 MD-NERS Neuro-Oncology Ctr</t>
  </si>
  <si>
    <t>31120 AR-Arch Dept</t>
  </si>
  <si>
    <t>40221 MD-DMED Comparative Medicine</t>
  </si>
  <si>
    <t>31250 EN-Deans Office</t>
  </si>
  <si>
    <t>41005 MD-PATH Surgical Path</t>
  </si>
  <si>
    <t>40895 MD-OBGY Gyn Specialties</t>
  </si>
  <si>
    <t>30055 PV-Bayly Museum</t>
  </si>
  <si>
    <t>30045 RS-Ctr Politics</t>
  </si>
  <si>
    <t>30030 RS-VP for Research</t>
  </si>
  <si>
    <t>41065 MD-PEDT General Pediatrics</t>
  </si>
  <si>
    <t>31825 AS-History</t>
  </si>
  <si>
    <t>21000 SA-VP Office</t>
  </si>
  <si>
    <t>31530 CP-University Center</t>
  </si>
  <si>
    <t>40526 MD-CVRC Reg SMC Develop Proj</t>
  </si>
  <si>
    <t>41017 MD-PATH Research</t>
  </si>
  <si>
    <t>40860 MD-OBGY Ob &amp; Gyn, Admin</t>
  </si>
  <si>
    <t>31805 AS-French Lit/Gen Linguistics</t>
  </si>
  <si>
    <t>31150 CU-Deans Office</t>
  </si>
  <si>
    <t>32000 MC-Dean's Admin</t>
  </si>
  <si>
    <t>Dept Total</t>
  </si>
  <si>
    <t>Deans Total</t>
  </si>
  <si>
    <t>Commerce</t>
  </si>
  <si>
    <t>31400 DA-Deans Office</t>
  </si>
  <si>
    <t>31520 CP-Ctr/State &amp; Nat Pgrms</t>
  </si>
  <si>
    <t>40545 MD-CELL Ctr/Contrac Vaccinogens</t>
  </si>
  <si>
    <t>31135 LW-Law School Central</t>
  </si>
  <si>
    <t>Law</t>
  </si>
  <si>
    <t>40415 MD-PBHS Public Health Sciences Admin</t>
  </si>
  <si>
    <t>40416 MD-PBHS Public Health Practice</t>
  </si>
  <si>
    <t>40420 MD-PBHS Biostat &amp; Epid</t>
  </si>
  <si>
    <t>40425 MD-PBHS Clinical Informatics</t>
  </si>
  <si>
    <t>40435 MD-PBHS Health Res &amp; Outcomes Eval</t>
  </si>
  <si>
    <t>41165 MD-RADL Angio/Interv</t>
  </si>
  <si>
    <t>All RADL Orgs</t>
  </si>
  <si>
    <t>40584 MD-CMDE Ctr Molecular Design</t>
  </si>
  <si>
    <t>Other Total</t>
  </si>
  <si>
    <t>40530 MD-CPHG Ctr for Public Health Genomics</t>
  </si>
  <si>
    <t>41060 MD-PEDT Gastroenterology</t>
  </si>
  <si>
    <t>40205 MD-DMED Center for Telehealth Total</t>
  </si>
  <si>
    <t>All PBHS Orgs</t>
  </si>
  <si>
    <t>All PHAR Orgs</t>
  </si>
  <si>
    <t>40606 MD-MICR Cell Clearance Center</t>
  </si>
  <si>
    <t>40705 MD-DENT Dentistry</t>
  </si>
  <si>
    <t xml:space="preserve">40795 MD-INMD-Ctr Inflammation Reg </t>
  </si>
  <si>
    <t>40870 MD-OBGY Maternal Fetal Med</t>
  </si>
  <si>
    <t>41166 MD-RADL Non-Invasive Cardio</t>
  </si>
  <si>
    <t>41170 MD-RADL Breast Imaging</t>
  </si>
  <si>
    <t>41175 MD-RADL Thoracoabdominal</t>
  </si>
  <si>
    <t>41180 MD-RADL Musculoskeletal</t>
  </si>
  <si>
    <t>41185 MD-RADL Neuroradiology</t>
  </si>
  <si>
    <t xml:space="preserve">41195 MD-RADL Pediatric Rad </t>
  </si>
  <si>
    <t>31100 AR-Deans Office</t>
  </si>
  <si>
    <t>AR-Deans Office</t>
  </si>
  <si>
    <t>31101 AR-Computing Technologies</t>
  </si>
  <si>
    <t>31312 EN-Applied Research Institute</t>
  </si>
  <si>
    <t>31170 CU-CASTL</t>
  </si>
  <si>
    <t>31175 CU-CPYD</t>
  </si>
  <si>
    <t xml:space="preserve">31180 CU-Center on Education Policy </t>
  </si>
  <si>
    <t xml:space="preserve">31185 CU-Ctr for Study of Effective Teaching in Higher Ed </t>
  </si>
  <si>
    <t>31700 AS-Classics</t>
  </si>
  <si>
    <t>31710 AS-Ctr for East Asian Studies</t>
  </si>
  <si>
    <t>31747 AS-E Asian Lang Lit &amp; Cultures</t>
  </si>
  <si>
    <t>31830 AS-Inst/Adv Stud in Culture</t>
  </si>
  <si>
    <t>31870 AS-Philosophy</t>
  </si>
  <si>
    <t>30027 BA-Frank Batten School</t>
  </si>
  <si>
    <t>BA-Frank Batten School</t>
  </si>
  <si>
    <t>31060 LB-Univ Librarian-General</t>
  </si>
  <si>
    <t>10050 PR-Diversity Office</t>
  </si>
  <si>
    <t xml:space="preserve">30000 PV-Ofc of Exec VP &amp; Provost </t>
  </si>
  <si>
    <t xml:space="preserve">30010 PV-VA Fnd/Humanities </t>
  </si>
  <si>
    <t xml:space="preserve">30015 PV-Ctr for Public Svc </t>
  </si>
  <si>
    <t xml:space="preserve">30026 PV-College Guide Program </t>
  </si>
  <si>
    <t>30070 PV-Womens Ctr</t>
  </si>
  <si>
    <t xml:space="preserve">31025 PV-Teaching Res Ctr </t>
  </si>
  <si>
    <t>31660 AS-Art</t>
  </si>
  <si>
    <t>10040 PR-VQR</t>
  </si>
  <si>
    <t>31360 EN-Engineering and Society Total</t>
  </si>
  <si>
    <t>40265 MD-DMED Med Ed Support Total</t>
  </si>
  <si>
    <t>40265</t>
  </si>
  <si>
    <t xml:space="preserve">30105 BA-Leadership Sim &amp; Gaming Ctr </t>
  </si>
  <si>
    <t xml:space="preserve">31011 PV-Center for Global Health </t>
  </si>
  <si>
    <t xml:space="preserve">20495 BU-Parking Operations </t>
  </si>
  <si>
    <t>31200</t>
  </si>
  <si>
    <t>31200 CU-Kinesiology</t>
  </si>
  <si>
    <t>31690 PV-Book Arts Press</t>
  </si>
  <si>
    <t xml:space="preserve">40201 MD-DMED Research Administration </t>
  </si>
  <si>
    <t xml:space="preserve">41160 MD-RADL Radiology, Admin </t>
  </si>
  <si>
    <t>MD-MPHY Mole Phys &amp; Biophysics</t>
  </si>
  <si>
    <t xml:space="preserve">30120 BA-SE Initiative </t>
  </si>
  <si>
    <t xml:space="preserve">40475 MD-CMCP Ctr for Membrane &amp; Cell Ph </t>
  </si>
  <si>
    <t xml:space="preserve">40285 MD-DMED Stud Acad Support </t>
  </si>
  <si>
    <t>MD-DMED Stud Acad Support</t>
  </si>
  <si>
    <t>40221</t>
  </si>
  <si>
    <t>MD-DMED Comparative Medicine</t>
  </si>
  <si>
    <t>40201</t>
  </si>
  <si>
    <t xml:space="preserve">MD-DMED Research Administration </t>
  </si>
  <si>
    <t>40205</t>
  </si>
  <si>
    <t>MD-DMED Center for Telehealth Total</t>
  </si>
  <si>
    <t>40225</t>
  </si>
  <si>
    <t>MD-DMED Cont Med Ed</t>
  </si>
  <si>
    <t>40240</t>
  </si>
  <si>
    <t>MD-DMED Graduate Programs</t>
  </si>
  <si>
    <t>MD-DMED Med Ed Support Total</t>
  </si>
  <si>
    <t>40270</t>
  </si>
  <si>
    <t>MD-DMED Diversity Programs</t>
  </si>
  <si>
    <t>40285</t>
  </si>
  <si>
    <t>40400</t>
  </si>
  <si>
    <t>MD-BIOC Biochem/Mole Genetics</t>
  </si>
  <si>
    <t>40405</t>
  </si>
  <si>
    <t>MD-BIOM Biomedical Eng</t>
  </si>
  <si>
    <t>40410</t>
  </si>
  <si>
    <t>MD-CELL Cell Biology</t>
  </si>
  <si>
    <t>40415</t>
  </si>
  <si>
    <t>MD-PBHS Public Health Sciences Admi</t>
  </si>
  <si>
    <t>40416</t>
  </si>
  <si>
    <t>MD-PBHS Public Health Practice</t>
  </si>
  <si>
    <t>40420</t>
  </si>
  <si>
    <t>MD-PBHS Biostat &amp; Epid</t>
  </si>
  <si>
    <t>40425</t>
  </si>
  <si>
    <t>MD-PBHS Clinical Informatics</t>
  </si>
  <si>
    <t>40435</t>
  </si>
  <si>
    <t>MD-PBHS Health Res &amp; Outcomes Eval</t>
  </si>
  <si>
    <t>40445</t>
  </si>
  <si>
    <t>MD-MICR Microbiology</t>
  </si>
  <si>
    <t>40450</t>
  </si>
  <si>
    <t>40455</t>
  </si>
  <si>
    <t>MD-NESC Neuroscience</t>
  </si>
  <si>
    <t>40460</t>
  </si>
  <si>
    <t>MD-PHAR Pharmacology</t>
  </si>
  <si>
    <t>40475</t>
  </si>
  <si>
    <t xml:space="preserve">MD-CMCP Ctr for Membrane &amp; Cell Ph </t>
  </si>
  <si>
    <t>40584</t>
  </si>
  <si>
    <t>MD-CMDE Ctr Molecular Design</t>
  </si>
  <si>
    <t>40505</t>
  </si>
  <si>
    <t>MD-BEIR Ctr/Beirne Carter</t>
  </si>
  <si>
    <t>40510</t>
  </si>
  <si>
    <t>MD-CANC Cancer Center</t>
  </si>
  <si>
    <t>40520</t>
  </si>
  <si>
    <t>MD-BIOE Ctr/Biomed Ethics</t>
  </si>
  <si>
    <t>40525</t>
  </si>
  <si>
    <t>MD-CVRC Ctr/CV Research</t>
  </si>
  <si>
    <t>40526</t>
  </si>
  <si>
    <t>MD-CVRC Reg SMC Develop Proj</t>
  </si>
  <si>
    <t>40530</t>
  </si>
  <si>
    <t>MD-CPHG Ctr for Public Health Genom</t>
  </si>
  <si>
    <t>40545</t>
  </si>
  <si>
    <t>MD-CELL Ctr/Contrac Vaccinogens</t>
  </si>
  <si>
    <t>40550</t>
  </si>
  <si>
    <t>MD-CTRR Ctr/Res in Reprod</t>
  </si>
  <si>
    <t>40570</t>
  </si>
  <si>
    <t>MD-DIAB Diabetes Center</t>
  </si>
  <si>
    <t>40575</t>
  </si>
  <si>
    <t>MD-GCRC Gen Clinical Res Ctr</t>
  </si>
  <si>
    <t>40590</t>
  </si>
  <si>
    <t>MD-CSGN Ctr/Cell Signalling</t>
  </si>
  <si>
    <t>40605</t>
  </si>
  <si>
    <t>MD-MICR Thaler Ctr</t>
  </si>
  <si>
    <t>40606</t>
  </si>
  <si>
    <t>MD-MICR Cell Clearance Center</t>
  </si>
  <si>
    <t>40610</t>
  </si>
  <si>
    <t>MD-MPHY Vascular Muscle Proj</t>
  </si>
  <si>
    <t>40700</t>
  </si>
  <si>
    <t>MD-ANES Anesthesiology</t>
  </si>
  <si>
    <t>40705</t>
  </si>
  <si>
    <t>MD-DENT Dentistry</t>
  </si>
  <si>
    <t>40715</t>
  </si>
  <si>
    <t>MD-EMED Emergency Medicine</t>
  </si>
  <si>
    <t>40720</t>
  </si>
  <si>
    <t>MD-FMED Family Medicine</t>
  </si>
  <si>
    <t>40725</t>
  </si>
  <si>
    <t>MD-INMD Int Med, Admin</t>
  </si>
  <si>
    <t>40730</t>
  </si>
  <si>
    <t>MD-INMD Allergy</t>
  </si>
  <si>
    <t>40735</t>
  </si>
  <si>
    <t>MD-INMD CV Medicine</t>
  </si>
  <si>
    <t>40740</t>
  </si>
  <si>
    <t>MD-INMD Clinical Pharm</t>
  </si>
  <si>
    <t>40745</t>
  </si>
  <si>
    <t>MD-INMD Endocrinology</t>
  </si>
  <si>
    <t>40750</t>
  </si>
  <si>
    <t>MD-INMD Epidemiology</t>
  </si>
  <si>
    <t>40755</t>
  </si>
  <si>
    <t>MD-INMD Gastroenterology</t>
  </si>
  <si>
    <t>40760</t>
  </si>
  <si>
    <t>MD-INMD General Med</t>
  </si>
  <si>
    <t>40765</t>
  </si>
  <si>
    <t>MD-INMD Geographic Med</t>
  </si>
  <si>
    <t>40770</t>
  </si>
  <si>
    <t>MD-INMD Hem/Onc</t>
  </si>
  <si>
    <t>40775</t>
  </si>
  <si>
    <t>MD-INMD Infectious Dis</t>
  </si>
  <si>
    <t>40780</t>
  </si>
  <si>
    <t>MD-INMD Nephrology</t>
  </si>
  <si>
    <t>40785</t>
  </si>
  <si>
    <t>MD-INMD Pulmonary</t>
  </si>
  <si>
    <t>40790</t>
  </si>
  <si>
    <t>MD-INMD Rheumatology</t>
  </si>
  <si>
    <t>40795</t>
  </si>
  <si>
    <t xml:space="preserve">MD-INMD-Ctr Inflammation Reg </t>
  </si>
  <si>
    <t>40800</t>
  </si>
  <si>
    <t>MD-NERS Admin</t>
  </si>
  <si>
    <t>40810</t>
  </si>
  <si>
    <t>MD-NERS Pediatric</t>
  </si>
  <si>
    <t>40820</t>
  </si>
  <si>
    <t>MD-NERS CV Disease Total</t>
  </si>
  <si>
    <t>40825</t>
  </si>
  <si>
    <t>MD-NERS Neuro-Onc</t>
  </si>
  <si>
    <t>40830</t>
  </si>
  <si>
    <t>MD-NERS Deg Spinal Dis</t>
  </si>
  <si>
    <t>40835</t>
  </si>
  <si>
    <t>MD-NERS Gamma Knife</t>
  </si>
  <si>
    <t>40845</t>
  </si>
  <si>
    <t>MD-NERS Neuro-Oncology Ctr</t>
  </si>
  <si>
    <t>40847</t>
  </si>
  <si>
    <t>MD-NERS Research Lab</t>
  </si>
  <si>
    <t>40850</t>
  </si>
  <si>
    <t>MD-NEUR Neurology</t>
  </si>
  <si>
    <t>40860</t>
  </si>
  <si>
    <t>MD-OBGY Ob &amp; Gyn, Admin</t>
  </si>
  <si>
    <t>40865</t>
  </si>
  <si>
    <t>MD-OBGY Gyn Oncology</t>
  </si>
  <si>
    <t>40870</t>
  </si>
  <si>
    <t>MD-OBGY Maternal Fetal Med</t>
  </si>
  <si>
    <t>40880</t>
  </si>
  <si>
    <t>MD-OBGY Midlife Health</t>
  </si>
  <si>
    <t>40895</t>
  </si>
  <si>
    <t>MD-OBGY Gyn Specialties</t>
  </si>
  <si>
    <t>40900</t>
  </si>
  <si>
    <t>MD-OPHT Ophthalmology</t>
  </si>
  <si>
    <t>40916</t>
  </si>
  <si>
    <t>MD-ORTP Ortho Research</t>
  </si>
  <si>
    <t>40970</t>
  </si>
  <si>
    <t>MD-OTLY Oto, Admin</t>
  </si>
  <si>
    <t>40975</t>
  </si>
  <si>
    <t>MD-OTLY Oto, General</t>
  </si>
  <si>
    <t>41000</t>
  </si>
  <si>
    <t>MD-PATH Pathology, Admin</t>
  </si>
  <si>
    <t>41005</t>
  </si>
  <si>
    <t>MD-PATH Surgical Path</t>
  </si>
  <si>
    <t>41010</t>
  </si>
  <si>
    <t>MD-PATH Clinical Pathology</t>
  </si>
  <si>
    <t>41015</t>
  </si>
  <si>
    <t>MD-PATH Neuropathology</t>
  </si>
  <si>
    <t>41017</t>
  </si>
  <si>
    <t>MD-PATH Research</t>
  </si>
  <si>
    <t>41025</t>
  </si>
  <si>
    <t>MD-PEDT Pediatrics, Admin</t>
  </si>
  <si>
    <t>41030</t>
  </si>
  <si>
    <t>MD-PEDT Allergy</t>
  </si>
  <si>
    <t>41035</t>
  </si>
  <si>
    <t>MD-PEDT Cardiology</t>
  </si>
  <si>
    <t>41040</t>
  </si>
  <si>
    <t>MD-PEDT Critical Care</t>
  </si>
  <si>
    <t>41045</t>
  </si>
  <si>
    <t>MD-PEDT Developmental</t>
  </si>
  <si>
    <t>41050</t>
  </si>
  <si>
    <t>MD-PEDT Endocrinology</t>
  </si>
  <si>
    <t>41060</t>
  </si>
  <si>
    <t>MD-PEDT Gastroenterology</t>
  </si>
  <si>
    <t>41065</t>
  </si>
  <si>
    <t>MD-PEDT General Pediatrics</t>
  </si>
  <si>
    <t>41070</t>
  </si>
  <si>
    <t>MD-PEDT Genetics</t>
  </si>
  <si>
    <t>41075</t>
  </si>
  <si>
    <t>MD-PEDT Hematology</t>
  </si>
  <si>
    <t>41085</t>
  </si>
  <si>
    <t>MD-PEDT Infectious Diseases</t>
  </si>
  <si>
    <t>41090</t>
  </si>
  <si>
    <t>MD-PEDT Neonatology</t>
  </si>
  <si>
    <t>41095</t>
  </si>
  <si>
    <t>MD-PEDT Nephrology</t>
  </si>
  <si>
    <t>41105</t>
  </si>
  <si>
    <t>MD-PEDT Pulmonary</t>
  </si>
  <si>
    <t>41120</t>
  </si>
  <si>
    <t>MD-PSCH Psychiatric Medicine</t>
  </si>
  <si>
    <t>41130</t>
  </si>
  <si>
    <t>MD-PHMR Phys Med &amp; Rehab</t>
  </si>
  <si>
    <t>41140</t>
  </si>
  <si>
    <t>MD-PLSR Plastic Surgery</t>
  </si>
  <si>
    <t>41150</t>
  </si>
  <si>
    <t>MD-RONC Radiation Oncology</t>
  </si>
  <si>
    <t>41160</t>
  </si>
  <si>
    <t xml:space="preserve">MD-RADL Radiology, Admin </t>
  </si>
  <si>
    <t>41165</t>
  </si>
  <si>
    <t>MD-RADL Angio/Interv</t>
  </si>
  <si>
    <t>41166</t>
  </si>
  <si>
    <t>MD-RADL Non-Invasive Cardio</t>
  </si>
  <si>
    <t>41170</t>
  </si>
  <si>
    <t>MD-RADL Breast Imaging</t>
  </si>
  <si>
    <t>41175</t>
  </si>
  <si>
    <t>MD-RADL Thoracoabdominal</t>
  </si>
  <si>
    <t>41180</t>
  </si>
  <si>
    <t>MD-RADL Musculoskeletal</t>
  </si>
  <si>
    <t>41185</t>
  </si>
  <si>
    <t>MD-RADL Neuroradiology</t>
  </si>
  <si>
    <t>41195</t>
  </si>
  <si>
    <t xml:space="preserve">MD-RADL Pediatric Rad </t>
  </si>
  <si>
    <t>41200</t>
  </si>
  <si>
    <t>MD-RADL Rad Research</t>
  </si>
  <si>
    <t>41210</t>
  </si>
  <si>
    <t>MD-SURG Surgery, Admin</t>
  </si>
  <si>
    <t>41215</t>
  </si>
  <si>
    <t>MD-SURG General Surgery</t>
  </si>
  <si>
    <t>41225</t>
  </si>
  <si>
    <t>MD-SURG Surg Oncology</t>
  </si>
  <si>
    <t>41230</t>
  </si>
  <si>
    <t>MD-SURG TCV Surgery</t>
  </si>
  <si>
    <t>41235</t>
  </si>
  <si>
    <t>MD-SURG Transplantation</t>
  </si>
  <si>
    <t>MD-UROL Urology, General</t>
  </si>
  <si>
    <t>41275</t>
  </si>
  <si>
    <t>MD-DHCR Medicine</t>
  </si>
  <si>
    <t>31100</t>
  </si>
  <si>
    <t>31101</t>
  </si>
  <si>
    <t>AR-Computing Technologies</t>
  </si>
  <si>
    <t>31105</t>
  </si>
  <si>
    <t>AR-Landscape Dept</t>
  </si>
  <si>
    <t>31110</t>
  </si>
  <si>
    <t>AR-Planning Dept</t>
  </si>
  <si>
    <t>31115</t>
  </si>
  <si>
    <t>AR-Arch History Dept</t>
  </si>
  <si>
    <t>31120</t>
  </si>
  <si>
    <t>AR-Arch Dept</t>
  </si>
  <si>
    <t>31125</t>
  </si>
  <si>
    <t>AR-Environ Negotiation</t>
  </si>
  <si>
    <t>32000</t>
  </si>
  <si>
    <t>MC-Dean's Admin</t>
  </si>
  <si>
    <t>31135</t>
  </si>
  <si>
    <t>LW-Law School Central</t>
  </si>
  <si>
    <t>40100</t>
  </si>
  <si>
    <t>NR-Nursing: Admin</t>
  </si>
  <si>
    <t>12140</t>
  </si>
  <si>
    <t>WS-Controller</t>
  </si>
  <si>
    <t>12150</t>
  </si>
  <si>
    <t>WS-Grants Mgmt</t>
  </si>
  <si>
    <t>31250</t>
  </si>
  <si>
    <t>EN-Deans Office</t>
  </si>
  <si>
    <t>31312</t>
  </si>
  <si>
    <t>EN-Applied Research Institute</t>
  </si>
  <si>
    <t>31315</t>
  </si>
  <si>
    <t>EN-Biomed Engr Dept</t>
  </si>
  <si>
    <t>31320</t>
  </si>
  <si>
    <t>EN-Chem Engr Dept</t>
  </si>
  <si>
    <t>31325</t>
  </si>
  <si>
    <t>EN-Civil Engr Dept</t>
  </si>
  <si>
    <t>31330</t>
  </si>
  <si>
    <t>EN-Comp Science Dept</t>
  </si>
  <si>
    <t>31335</t>
  </si>
  <si>
    <t>EN-Elec/Computer Engr Dept</t>
  </si>
  <si>
    <t>31340</t>
  </si>
  <si>
    <t>EN-Mat Sci/Engr Dept</t>
  </si>
  <si>
    <t>31345</t>
  </si>
  <si>
    <t>EN-Mech/Aero Engr Dept</t>
  </si>
  <si>
    <t>31350</t>
  </si>
  <si>
    <t>EN-Sys/Info Engr Dept</t>
  </si>
  <si>
    <t>31355</t>
  </si>
  <si>
    <t>EN-Tech/Culture/Commo Div</t>
  </si>
  <si>
    <t>31360</t>
  </si>
  <si>
    <t>EN-Engineering and Society Total</t>
  </si>
  <si>
    <t>31150</t>
  </si>
  <si>
    <t>CU-Deans Office</t>
  </si>
  <si>
    <t>31155</t>
  </si>
  <si>
    <t>CU-Curr Instr &amp; Sp Ed</t>
  </si>
  <si>
    <t>31160</t>
  </si>
  <si>
    <t>CU-Human Svcs</t>
  </si>
  <si>
    <t>31165</t>
  </si>
  <si>
    <t>CU-Leadshp, Fndns &amp; Pol Studies</t>
  </si>
  <si>
    <t>31170</t>
  </si>
  <si>
    <t>CU-CASTL</t>
  </si>
  <si>
    <t>31175</t>
  </si>
  <si>
    <t>CU-CPYD</t>
  </si>
  <si>
    <t>31180</t>
  </si>
  <si>
    <t xml:space="preserve">CU-Center on Education Policy </t>
  </si>
  <si>
    <t>31185</t>
  </si>
  <si>
    <t>CU-Ctr for Study of Effective Teach</t>
  </si>
  <si>
    <t>CU-Kinesiology</t>
  </si>
  <si>
    <t>31655</t>
  </si>
  <si>
    <t>AS-Anthropology</t>
  </si>
  <si>
    <t>31660</t>
  </si>
  <si>
    <t>AS-Art</t>
  </si>
  <si>
    <t>31670</t>
  </si>
  <si>
    <t>AS-Astronomy</t>
  </si>
  <si>
    <t>31671</t>
  </si>
  <si>
    <t>AS-VITA Inst for Theoretical Astron</t>
  </si>
  <si>
    <t>31680</t>
  </si>
  <si>
    <t>AS-Biology</t>
  </si>
  <si>
    <t>31685</t>
  </si>
  <si>
    <t>AS-Blandy Experimental Farm</t>
  </si>
  <si>
    <t>31690</t>
  </si>
  <si>
    <t>PV-Book Arts Press</t>
  </si>
  <si>
    <t>31695</t>
  </si>
  <si>
    <t>AS-Chemistry</t>
  </si>
  <si>
    <t>31700</t>
  </si>
  <si>
    <t>AS-Classics</t>
  </si>
  <si>
    <t>31710</t>
  </si>
  <si>
    <t>AS-Ctr for East Asian Studies</t>
  </si>
  <si>
    <t>31725</t>
  </si>
  <si>
    <t>AS-Ctr for South Asian Studies</t>
  </si>
  <si>
    <t>31735</t>
  </si>
  <si>
    <t>AS-Drama Operations</t>
  </si>
  <si>
    <t>31747</t>
  </si>
  <si>
    <t>AS-E Asian Lang Lit &amp; Cultures</t>
  </si>
  <si>
    <t>31750</t>
  </si>
  <si>
    <t>AS-Economics</t>
  </si>
  <si>
    <t>31755</t>
  </si>
  <si>
    <t>AS-Editing Madison Papers</t>
  </si>
  <si>
    <t>31760</t>
  </si>
  <si>
    <t>AS-Editing Wash Papers</t>
  </si>
  <si>
    <t>31765</t>
  </si>
  <si>
    <t>AS-English/Eng Lit Ops</t>
  </si>
  <si>
    <t>31795</t>
  </si>
  <si>
    <t>AS-Environmental Sciences</t>
  </si>
  <si>
    <t>31805</t>
  </si>
  <si>
    <t>AS-French Lit/Gen Linguistics</t>
  </si>
  <si>
    <t>31815</t>
  </si>
  <si>
    <t>AS-Govt &amp; Foreign Aff</t>
  </si>
  <si>
    <t>31825</t>
  </si>
  <si>
    <t>AS-History</t>
  </si>
  <si>
    <t>31830</t>
  </si>
  <si>
    <t>AS-Inst/Adv Stud in Culture</t>
  </si>
  <si>
    <t>31835</t>
  </si>
  <si>
    <t>AS-Inst/Afro-am &amp; African Stud</t>
  </si>
  <si>
    <t>31850</t>
  </si>
  <si>
    <t>AS-Mathematics</t>
  </si>
  <si>
    <t>31855</t>
  </si>
  <si>
    <t>AS-Media Studies</t>
  </si>
  <si>
    <t>31870</t>
  </si>
  <si>
    <t>AS-Philosophy</t>
  </si>
  <si>
    <t>31875</t>
  </si>
  <si>
    <t>AS-Physics</t>
  </si>
  <si>
    <t>31885</t>
  </si>
  <si>
    <t>AS-Psychology</t>
  </si>
  <si>
    <t>31890</t>
  </si>
  <si>
    <t>AS-Religious Studies</t>
  </si>
  <si>
    <t>31900</t>
  </si>
  <si>
    <t>AS-Sociology</t>
  </si>
  <si>
    <t>31905</t>
  </si>
  <si>
    <t>AS-Spanish, Italian, &amp; Portuguese</t>
  </si>
  <si>
    <t>31915</t>
  </si>
  <si>
    <t>AS-Statistics</t>
  </si>
  <si>
    <t>31925</t>
  </si>
  <si>
    <t>AS-Va Ctr for Digital History</t>
  </si>
  <si>
    <t>31931</t>
  </si>
  <si>
    <t>AS-Ctr, Religion &amp; Democracy</t>
  </si>
  <si>
    <t>30027</t>
  </si>
  <si>
    <t>30105</t>
  </si>
  <si>
    <t>30120</t>
  </si>
  <si>
    <t>31060</t>
  </si>
  <si>
    <t>LB-Univ Librarian-General</t>
  </si>
  <si>
    <t>31400</t>
  </si>
  <si>
    <t>DA-Deans Office</t>
  </si>
  <si>
    <t>31520</t>
  </si>
  <si>
    <t>CP-Ctr/State &amp; Nat Pgrms</t>
  </si>
  <si>
    <t>31530</t>
  </si>
  <si>
    <t>CP-University Center</t>
  </si>
  <si>
    <t>31580</t>
  </si>
  <si>
    <t>CP-TEMPO Reading Pgrm</t>
  </si>
  <si>
    <t>40025</t>
  </si>
  <si>
    <t>HS-Health Sciences Library</t>
  </si>
  <si>
    <t>10015</t>
  </si>
  <si>
    <t>PR-Miller Center</t>
  </si>
  <si>
    <t>10050</t>
  </si>
  <si>
    <t>PR-Diversity Office</t>
  </si>
  <si>
    <t>10040</t>
  </si>
  <si>
    <t>PR-VQR</t>
  </si>
  <si>
    <t>30000</t>
  </si>
  <si>
    <t xml:space="preserve">PV-Ofc of Exec VP &amp; Provost </t>
  </si>
  <si>
    <t>30010</t>
  </si>
  <si>
    <t xml:space="preserve">PV-VA Fnd/Humanities </t>
  </si>
  <si>
    <t>30015</t>
  </si>
  <si>
    <t xml:space="preserve">PV-Ctr for Public Svc </t>
  </si>
  <si>
    <t>30026</t>
  </si>
  <si>
    <t xml:space="preserve">PV-College Guide Program </t>
  </si>
  <si>
    <t>30055</t>
  </si>
  <si>
    <t>PV-Bayly Museum</t>
  </si>
  <si>
    <t>30070</t>
  </si>
  <si>
    <t>PV-Womens Ctr</t>
  </si>
  <si>
    <t>30095</t>
  </si>
  <si>
    <t>PV-Upward Bound</t>
  </si>
  <si>
    <t>31011</t>
  </si>
  <si>
    <t xml:space="preserve">PV-Center for Global Health </t>
  </si>
  <si>
    <t>31025</t>
  </si>
  <si>
    <t xml:space="preserve">PV-Teaching Res Ctr </t>
  </si>
  <si>
    <t>31026</t>
  </si>
  <si>
    <t>PV-Inst for Practical Ethics</t>
  </si>
  <si>
    <t>30030</t>
  </si>
  <si>
    <t>RS-VP for Research</t>
  </si>
  <si>
    <t>30040</t>
  </si>
  <si>
    <t>RS-Inst Adv Tech Humanities</t>
  </si>
  <si>
    <t>30041</t>
  </si>
  <si>
    <t>RS-Ctr for Liberal Arts</t>
  </si>
  <si>
    <t>30045</t>
  </si>
  <si>
    <t>RS-Ctr Politics</t>
  </si>
  <si>
    <t>20495</t>
  </si>
  <si>
    <t xml:space="preserve">BU-Parking Operations </t>
  </si>
  <si>
    <t>21000</t>
  </si>
  <si>
    <t>SA-VP Office</t>
  </si>
  <si>
    <t>21015</t>
  </si>
  <si>
    <t>SA-Alcohol and Subs Ed Ctr</t>
  </si>
  <si>
    <t>21050</t>
  </si>
  <si>
    <t>SA-SH-Administration</t>
  </si>
  <si>
    <t>21070</t>
  </si>
  <si>
    <t>SA-SH-Gynecology</t>
  </si>
  <si>
    <t>20370</t>
  </si>
  <si>
    <t>SW-SW VA H Ed Ctr</t>
  </si>
  <si>
    <t>30125 BA-Ctr on Educ Pol &amp; Work Comp</t>
  </si>
  <si>
    <t>30110 BA-Health Policy Center</t>
  </si>
  <si>
    <t>30110</t>
  </si>
  <si>
    <t xml:space="preserve">41121 MD-PSCH Ctr for Diabetes Tech </t>
  </si>
  <si>
    <t>41121</t>
  </si>
  <si>
    <t>MD-PSCH CDBT</t>
  </si>
  <si>
    <t xml:space="preserve">40470 MD-VCTR </t>
  </si>
  <si>
    <t>40476</t>
  </si>
  <si>
    <t>30003 PV-Contemplative Sciences Total</t>
  </si>
  <si>
    <t>30001</t>
  </si>
  <si>
    <t>31365 EN-CAB-MAE</t>
  </si>
  <si>
    <t>31365</t>
  </si>
  <si>
    <t>40417 MD-PBHS CAPR</t>
  </si>
  <si>
    <t>MD-PBHS CAPR</t>
  </si>
  <si>
    <t xml:space="preserve">41026 MD-PEDT-CHRC </t>
  </si>
  <si>
    <t xml:space="preserve">MD-PEDT-CHRC </t>
  </si>
  <si>
    <t>41026</t>
  </si>
  <si>
    <t>40417</t>
  </si>
  <si>
    <t>30115 BA-Global Policy Center Total</t>
  </si>
  <si>
    <t>30115</t>
  </si>
  <si>
    <t xml:space="preserve">40276 MD-DMED SoM Core Facilities </t>
  </si>
  <si>
    <t>40271</t>
  </si>
  <si>
    <t xml:space="preserve">MD-DMED SoM Core Facilities </t>
  </si>
  <si>
    <t xml:space="preserve">MD-VCTR </t>
  </si>
  <si>
    <t>40101</t>
  </si>
  <si>
    <t>40105 NR-Nursing: Faculty</t>
  </si>
  <si>
    <t>40475 MD-CMCP Ctr for Membrane &amp; Cell Ph Total</t>
  </si>
  <si>
    <t>30135 BA-National Security Policy Centr Total</t>
  </si>
  <si>
    <t>30121</t>
  </si>
  <si>
    <t>30122</t>
  </si>
  <si>
    <t>40905 MD-OPHT Research CAVS</t>
  </si>
  <si>
    <t>40901</t>
  </si>
  <si>
    <t>30001 HS-Biocomplexity Initiative</t>
  </si>
  <si>
    <t>40576 MD-THRV Trans Hlth Res Inst Va</t>
  </si>
  <si>
    <t>40576</t>
  </si>
  <si>
    <t>41190 MD-RADL Nuclear Medicine</t>
  </si>
  <si>
    <t>41186</t>
  </si>
  <si>
    <t>30002 PV-Data Science Institute</t>
  </si>
  <si>
    <t>40275 MD-DMED Research Total</t>
  </si>
  <si>
    <t>41217 MD-SURG Acute Care &amp; Trauma</t>
  </si>
  <si>
    <t>41220 MD-SURG Pediatric Surgery</t>
  </si>
  <si>
    <t>41227 MD-SURG Breast &amp; Melanoma</t>
  </si>
  <si>
    <t>41237 MD-SURG Vascular Surgery</t>
  </si>
  <si>
    <t>41217</t>
  </si>
  <si>
    <t>41220</t>
  </si>
  <si>
    <t>41227</t>
  </si>
  <si>
    <t>41233</t>
  </si>
  <si>
    <t>41237</t>
  </si>
  <si>
    <t>MD-SURG Acute Care &amp; Trauma</t>
  </si>
  <si>
    <t>MD-SURG Pediatric Surgery</t>
  </si>
  <si>
    <t>MD-SURG Breast &amp; Melanoma</t>
  </si>
  <si>
    <t>MD-SURG Vascular Surgery</t>
  </si>
  <si>
    <t>41233 MD-SURG Thoracic Surgery</t>
  </si>
  <si>
    <t>MD-SURG Thoracic Surgery</t>
  </si>
  <si>
    <t>40303 MD-DMED Biomolecular Analysis</t>
  </si>
  <si>
    <t>MD-DMED Biomolecular Analysis</t>
  </si>
  <si>
    <t>40761 MD-INMD Hospital Medicine</t>
  </si>
  <si>
    <t>MD-INMD Hospital Medicine</t>
  </si>
  <si>
    <t>40761</t>
  </si>
  <si>
    <t>31020 PV-Vice Prov-Acad Affairs</t>
  </si>
  <si>
    <t>41213 MD-SURG Research</t>
  </si>
  <si>
    <t>41211</t>
  </si>
  <si>
    <t>41186 MD-RADL Interventional Neuroradiology (INR)</t>
  </si>
  <si>
    <t>40226 MD-DMED CME Conf Activity</t>
  </si>
  <si>
    <t>40226</t>
  </si>
  <si>
    <t>MD-DMED CME Conf Activity</t>
  </si>
  <si>
    <t xml:space="preserve">30075 PV-Kluge-Ruhe Museum </t>
  </si>
  <si>
    <t>30075</t>
  </si>
  <si>
    <t xml:space="preserve">PV-Kluge-Ruhe Museum </t>
  </si>
  <si>
    <t>31798 AS-Equity Center</t>
  </si>
  <si>
    <t>AS-Equity Center</t>
  </si>
  <si>
    <t>Monthly F&amp;A Recoveries by Department and School for FY2021-22</t>
  </si>
  <si>
    <t>Monthly F&amp;A Distribution by Target for FY2021-22</t>
  </si>
  <si>
    <t xml:space="preserve">Total </t>
  </si>
  <si>
    <t xml:space="preserve">31865 AS-Music </t>
  </si>
  <si>
    <t>31798</t>
  </si>
  <si>
    <t>31865</t>
  </si>
  <si>
    <t>AS-Music</t>
  </si>
  <si>
    <t>40710 MD-DERM Dermatology</t>
  </si>
  <si>
    <t>40706</t>
  </si>
  <si>
    <t>MD-DERM Dermatology</t>
  </si>
  <si>
    <t>EN-CAB-MAE</t>
  </si>
  <si>
    <t xml:space="preserve">21000 SA-VP Office </t>
  </si>
  <si>
    <t xml:space="preserve">SA-VP Office </t>
  </si>
  <si>
    <t>Medicine Total</t>
  </si>
  <si>
    <t>Other Schools Total</t>
  </si>
  <si>
    <t>UVA Wise Total</t>
  </si>
  <si>
    <t>Engineering Total</t>
  </si>
  <si>
    <t>Education Total</t>
  </si>
  <si>
    <t>Arts &amp; Sciences Total</t>
  </si>
  <si>
    <t>Other Units Total</t>
  </si>
  <si>
    <t>Grand Total</t>
  </si>
  <si>
    <t>40762 MD-INMD Geriatrics</t>
  </si>
  <si>
    <t>40762</t>
  </si>
  <si>
    <t>MD-INMD Geriatrics</t>
  </si>
  <si>
    <t>40763 MD-INMD Palliative Care</t>
  </si>
  <si>
    <t>40763</t>
  </si>
  <si>
    <t>MD-INMD Palliative Care</t>
  </si>
  <si>
    <t xml:space="preserve">21090 PV-WTJU Radio </t>
  </si>
  <si>
    <t>21090</t>
  </si>
  <si>
    <t xml:space="preserve">PV-WTJU Radio </t>
  </si>
  <si>
    <t>31800 PV-Film Festival</t>
  </si>
  <si>
    <t>31800</t>
  </si>
  <si>
    <t>PV-Film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</si>
</sst>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43" fontId="0" fillId="0" borderId="0" xfId="0" applyNumberFormat="1"/>
    <xf numFmtId="44" fontId="0" fillId="0" borderId="0" xfId="0" applyNumberFormat="1"/>
    <xf numFmtId="44" fontId="0" fillId="0" borderId="1" xfId="0" applyNumberFormat="1" applyBorder="1"/>
    <xf numFmtId="4" fontId="0" fillId="0" borderId="0" xfId="0" applyNumberForma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49" fontId="0" fillId="0" borderId="0" xfId="0" applyNumberFormat="1" applyFill="1"/>
    <xf numFmtId="0" fontId="0" fillId="0" borderId="0" xfId="1" applyNumberFormat="1" applyFont="1" applyFill="1"/>
    <xf numFmtId="165" fontId="3" fillId="0" borderId="0" xfId="0" applyNumberFormat="1" applyFont="1" applyFill="1" applyBorder="1" applyAlignment="1" applyProtection="1"/>
    <xf numFmtId="43" fontId="0" fillId="0" borderId="0" xfId="1" applyFont="1" applyFill="1"/>
    <xf numFmtId="43" fontId="1" fillId="0" borderId="0" xfId="1" applyFill="1"/>
    <xf numFmtId="4" fontId="0" fillId="0" borderId="0" xfId="2" applyNumberFormat="1" applyFont="1" applyFill="1"/>
    <xf numFmtId="0" fontId="3" fillId="0" borderId="0" xfId="2" applyFont="1" applyFill="1"/>
    <xf numFmtId="0" fontId="3" fillId="0" borderId="0" xfId="0" applyNumberFormat="1" applyFont="1" applyFill="1" applyBorder="1" applyAlignment="1" applyProtection="1"/>
    <xf numFmtId="164" fontId="2" fillId="0" borderId="0" xfId="0" applyNumberFormat="1" applyFont="1" applyFill="1"/>
    <xf numFmtId="4" fontId="0" fillId="0" borderId="0" xfId="0" applyNumberFormat="1" applyFill="1"/>
    <xf numFmtId="0" fontId="0" fillId="0" borderId="0" xfId="2" applyFont="1" applyFill="1"/>
    <xf numFmtId="43" fontId="0" fillId="0" borderId="0" xfId="0" applyNumberFormat="1" applyFill="1"/>
    <xf numFmtId="0" fontId="3" fillId="0" borderId="0" xfId="1" applyNumberFormat="1" applyFont="1" applyFill="1"/>
    <xf numFmtId="43" fontId="1" fillId="0" borderId="0" xfId="1" quotePrefix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quotePrefix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44" fontId="3" fillId="0" borderId="0" xfId="0" applyNumberFormat="1" applyFont="1" applyFill="1" applyBorder="1" applyAlignment="1">
      <alignment horizontal="right"/>
    </xf>
    <xf numFmtId="0" fontId="1" fillId="0" borderId="0" xfId="2" applyFont="1" applyFill="1" applyBorder="1"/>
    <xf numFmtId="0" fontId="3" fillId="0" borderId="0" xfId="0" applyFont="1" applyFill="1" applyBorder="1"/>
    <xf numFmtId="4" fontId="0" fillId="0" borderId="0" xfId="1" applyNumberFormat="1" applyFont="1" applyFill="1"/>
    <xf numFmtId="43" fontId="1" fillId="0" borderId="0" xfId="1" quotePrefix="1" applyFont="1" applyFill="1"/>
    <xf numFmtId="0" fontId="2" fillId="0" borderId="0" xfId="0" applyFont="1" applyFill="1" applyAlignment="1">
      <alignment horizontal="center"/>
    </xf>
    <xf numFmtId="44" fontId="0" fillId="0" borderId="0" xfId="0" applyNumberFormat="1" applyFill="1"/>
    <xf numFmtId="49" fontId="1" fillId="0" borderId="0" xfId="0" applyNumberFormat="1" applyFont="1" applyFill="1"/>
    <xf numFmtId="0" fontId="1" fillId="0" borderId="0" xfId="0" applyNumberFormat="1" applyFont="1" applyFill="1" applyBorder="1" applyAlignment="1" applyProtection="1"/>
    <xf numFmtId="4" fontId="1" fillId="0" borderId="0" xfId="1" applyNumberFormat="1" applyFont="1" applyFill="1"/>
    <xf numFmtId="164" fontId="2" fillId="0" borderId="0" xfId="0" applyNumberFormat="1" applyFont="1" applyFill="1" applyBorder="1" applyAlignment="1">
      <alignment horizontal="center"/>
    </xf>
    <xf numFmtId="43" fontId="0" fillId="0" borderId="0" xfId="1" applyFont="1" applyFill="1" applyBorder="1"/>
    <xf numFmtId="0" fontId="1" fillId="0" borderId="0" xfId="0" quotePrefix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" xfId="5" xr:uid="{00000000-0005-0000-0000-000001000000}"/>
    <cellStyle name="Comma 3" xfId="2" xr:uid="{00000000-0005-0000-0000-000002000000}"/>
    <cellStyle name="Currency 2" xfId="3" xr:uid="{00000000-0005-0000-0000-000003000000}"/>
    <cellStyle name="Normal" xfId="0" builtinId="0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%20-%20Jun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"/>
      <sheetName val="Other"/>
      <sheetName val="Deans"/>
      <sheetName val="Awd Detail"/>
      <sheetName val="Pivot Awd Detail"/>
      <sheetName val="Recon"/>
      <sheetName val="Prior Yr ADJ"/>
      <sheetName val="Totals"/>
    </sheetNames>
    <definedNames>
      <definedName name="Deans_Amt" refersTo="='Deans'!$C$7:$F$177"/>
      <definedName name="Dept_Amt" refersTo="='Dept'!$C$7:$F$192"/>
      <definedName name="Other_Amt" refersTo="='Other'!$C$7:$F$187"/>
    </definedNames>
    <sheetDataSet>
      <sheetData sheetId="0">
        <row r="7">
          <cell r="C7" t="str">
            <v>10015</v>
          </cell>
          <cell r="D7">
            <v>15338.53</v>
          </cell>
          <cell r="E7">
            <v>1</v>
          </cell>
          <cell r="F7">
            <v>15338.53</v>
          </cell>
        </row>
        <row r="8">
          <cell r="C8" t="str">
            <v>10050</v>
          </cell>
          <cell r="D8">
            <v>16316.390000000001</v>
          </cell>
          <cell r="E8">
            <v>1</v>
          </cell>
          <cell r="F8">
            <v>16316.39</v>
          </cell>
        </row>
        <row r="9">
          <cell r="C9" t="str">
            <v>12150</v>
          </cell>
          <cell r="D9">
            <v>178942.31000000006</v>
          </cell>
          <cell r="E9">
            <v>1</v>
          </cell>
          <cell r="F9">
            <v>178942.31</v>
          </cell>
        </row>
        <row r="10">
          <cell r="C10" t="str">
            <v>21000</v>
          </cell>
          <cell r="D10">
            <v>8250.4500000000007</v>
          </cell>
          <cell r="E10">
            <v>0</v>
          </cell>
          <cell r="F10">
            <v>0</v>
          </cell>
        </row>
        <row r="11">
          <cell r="C11" t="str">
            <v>21090</v>
          </cell>
          <cell r="D11">
            <v>4291.68</v>
          </cell>
          <cell r="E11">
            <v>1</v>
          </cell>
          <cell r="F11">
            <v>4291.68</v>
          </cell>
        </row>
        <row r="12">
          <cell r="C12" t="str">
            <v>30001</v>
          </cell>
          <cell r="D12">
            <v>4920196.2600000007</v>
          </cell>
          <cell r="E12">
            <v>0</v>
          </cell>
          <cell r="F12">
            <v>0</v>
          </cell>
        </row>
        <row r="13">
          <cell r="C13" t="str">
            <v>30002</v>
          </cell>
          <cell r="D13">
            <v>108767.31999999998</v>
          </cell>
          <cell r="E13">
            <v>1</v>
          </cell>
          <cell r="F13">
            <v>108767.32</v>
          </cell>
        </row>
        <row r="14">
          <cell r="C14" t="str">
            <v>30010</v>
          </cell>
          <cell r="D14">
            <v>7182.86</v>
          </cell>
          <cell r="E14">
            <v>1</v>
          </cell>
          <cell r="F14">
            <v>7182.86</v>
          </cell>
        </row>
        <row r="15">
          <cell r="C15" t="str">
            <v>30015</v>
          </cell>
          <cell r="D15">
            <v>108623.85</v>
          </cell>
          <cell r="E15">
            <v>1</v>
          </cell>
          <cell r="F15">
            <v>108623.85</v>
          </cell>
        </row>
        <row r="16">
          <cell r="C16" t="str">
            <v>30026</v>
          </cell>
          <cell r="D16">
            <v>32452.549999999996</v>
          </cell>
          <cell r="E16">
            <v>1</v>
          </cell>
          <cell r="F16">
            <v>32452.55</v>
          </cell>
        </row>
        <row r="17">
          <cell r="C17" t="str">
            <v>30027</v>
          </cell>
          <cell r="D17">
            <v>93910.16</v>
          </cell>
          <cell r="E17">
            <v>0</v>
          </cell>
          <cell r="F17">
            <v>0</v>
          </cell>
        </row>
        <row r="18">
          <cell r="C18" t="str">
            <v>30030</v>
          </cell>
          <cell r="D18">
            <v>204523.59</v>
          </cell>
          <cell r="E18">
            <v>1</v>
          </cell>
          <cell r="F18">
            <v>204523.59</v>
          </cell>
        </row>
        <row r="19">
          <cell r="C19" t="str">
            <v>30040</v>
          </cell>
          <cell r="D19">
            <v>39380.539999999994</v>
          </cell>
          <cell r="E19">
            <v>1</v>
          </cell>
          <cell r="F19">
            <v>39380.54</v>
          </cell>
        </row>
        <row r="20">
          <cell r="C20" t="str">
            <v>30041</v>
          </cell>
          <cell r="D20">
            <v>634.88</v>
          </cell>
          <cell r="E20">
            <v>1</v>
          </cell>
          <cell r="F20">
            <v>634.88</v>
          </cell>
        </row>
        <row r="21">
          <cell r="C21" t="str">
            <v>30045</v>
          </cell>
          <cell r="D21">
            <v>3793.0899999999997</v>
          </cell>
          <cell r="E21">
            <v>1</v>
          </cell>
          <cell r="F21">
            <v>3793.09</v>
          </cell>
        </row>
        <row r="22">
          <cell r="C22" t="str">
            <v>30075</v>
          </cell>
          <cell r="D22">
            <v>19640.63</v>
          </cell>
          <cell r="E22">
            <v>1</v>
          </cell>
          <cell r="F22">
            <v>19640.63</v>
          </cell>
        </row>
        <row r="23">
          <cell r="C23" t="str">
            <v>30095</v>
          </cell>
          <cell r="D23">
            <v>24362.38</v>
          </cell>
          <cell r="E23">
            <v>1</v>
          </cell>
          <cell r="F23">
            <v>24362.38</v>
          </cell>
        </row>
        <row r="24">
          <cell r="C24" t="str">
            <v>30110</v>
          </cell>
          <cell r="D24">
            <v>24643.34</v>
          </cell>
          <cell r="E24">
            <v>1</v>
          </cell>
          <cell r="F24">
            <v>24643.34</v>
          </cell>
        </row>
        <row r="25">
          <cell r="C25" t="str">
            <v>30115</v>
          </cell>
          <cell r="D25">
            <v>3085.6</v>
          </cell>
          <cell r="E25">
            <v>0</v>
          </cell>
          <cell r="F25">
            <v>0</v>
          </cell>
        </row>
        <row r="26">
          <cell r="C26" t="str">
            <v>30120</v>
          </cell>
          <cell r="D26">
            <v>391.17</v>
          </cell>
          <cell r="E26">
            <v>0</v>
          </cell>
          <cell r="F26">
            <v>0</v>
          </cell>
        </row>
        <row r="27">
          <cell r="C27" t="str">
            <v>30135</v>
          </cell>
          <cell r="D27">
            <v>198508.90999999997</v>
          </cell>
          <cell r="E27">
            <v>1</v>
          </cell>
          <cell r="F27">
            <v>198508.91</v>
          </cell>
        </row>
        <row r="28">
          <cell r="C28" t="str">
            <v>31011</v>
          </cell>
          <cell r="D28">
            <v>873.8</v>
          </cell>
          <cell r="E28">
            <v>1</v>
          </cell>
          <cell r="F28">
            <v>873.8</v>
          </cell>
        </row>
        <row r="29">
          <cell r="C29" t="str">
            <v>31060</v>
          </cell>
          <cell r="D29">
            <v>52097.8</v>
          </cell>
          <cell r="E29">
            <v>1</v>
          </cell>
          <cell r="F29">
            <v>52097.8</v>
          </cell>
        </row>
        <row r="30">
          <cell r="C30" t="str">
            <v>31100</v>
          </cell>
          <cell r="D30">
            <v>41888.339999999997</v>
          </cell>
          <cell r="E30">
            <v>0</v>
          </cell>
          <cell r="F30">
            <v>0</v>
          </cell>
        </row>
        <row r="31">
          <cell r="C31" t="str">
            <v>31105</v>
          </cell>
          <cell r="D31">
            <v>14096.499999999998</v>
          </cell>
          <cell r="E31">
            <v>0</v>
          </cell>
          <cell r="F31">
            <v>0</v>
          </cell>
        </row>
        <row r="32">
          <cell r="C32" t="str">
            <v>31110</v>
          </cell>
          <cell r="D32">
            <v>2371.65</v>
          </cell>
          <cell r="E32">
            <v>0</v>
          </cell>
          <cell r="F32">
            <v>0</v>
          </cell>
        </row>
        <row r="33">
          <cell r="C33" t="str">
            <v>31115</v>
          </cell>
          <cell r="D33">
            <v>-2029.81</v>
          </cell>
          <cell r="E33">
            <v>0</v>
          </cell>
          <cell r="F33">
            <v>0</v>
          </cell>
        </row>
        <row r="34">
          <cell r="C34" t="str">
            <v>31120</v>
          </cell>
          <cell r="D34">
            <v>25739.609999999997</v>
          </cell>
          <cell r="E34">
            <v>0</v>
          </cell>
          <cell r="F34">
            <v>0</v>
          </cell>
        </row>
        <row r="35">
          <cell r="C35" t="str">
            <v>31125</v>
          </cell>
          <cell r="D35">
            <v>53753.66</v>
          </cell>
          <cell r="E35">
            <v>0</v>
          </cell>
          <cell r="F35">
            <v>0</v>
          </cell>
        </row>
        <row r="36">
          <cell r="C36" t="str">
            <v>31135</v>
          </cell>
          <cell r="D36">
            <v>134252.41999999998</v>
          </cell>
          <cell r="E36">
            <v>0</v>
          </cell>
          <cell r="F36">
            <v>0</v>
          </cell>
        </row>
        <row r="37">
          <cell r="C37" t="str">
            <v>31150</v>
          </cell>
          <cell r="D37">
            <v>16172.61</v>
          </cell>
          <cell r="E37">
            <v>0</v>
          </cell>
          <cell r="F37">
            <v>0</v>
          </cell>
        </row>
        <row r="38">
          <cell r="C38" t="str">
            <v>31155</v>
          </cell>
          <cell r="D38">
            <v>1070054.8399999999</v>
          </cell>
          <cell r="E38">
            <v>3.5830000000000001E-2</v>
          </cell>
          <cell r="F38">
            <v>38340.06</v>
          </cell>
        </row>
        <row r="39">
          <cell r="C39" t="str">
            <v>31160</v>
          </cell>
          <cell r="D39">
            <v>278146.33</v>
          </cell>
          <cell r="E39">
            <v>3.5830000000000001E-2</v>
          </cell>
          <cell r="F39">
            <v>9965.98</v>
          </cell>
        </row>
        <row r="40">
          <cell r="C40" t="str">
            <v>31165</v>
          </cell>
          <cell r="D40">
            <v>198338.4</v>
          </cell>
          <cell r="E40">
            <v>3.5830000000000001E-2</v>
          </cell>
          <cell r="F40">
            <v>7106.46</v>
          </cell>
        </row>
        <row r="41">
          <cell r="C41" t="str">
            <v>31170</v>
          </cell>
          <cell r="D41">
            <v>1807083.0499999998</v>
          </cell>
          <cell r="E41">
            <v>5.3740000000000003E-2</v>
          </cell>
          <cell r="F41">
            <v>97112.639999999999</v>
          </cell>
        </row>
        <row r="42">
          <cell r="C42" t="str">
            <v>31175</v>
          </cell>
          <cell r="D42">
            <v>499257.40999999992</v>
          </cell>
          <cell r="E42">
            <v>5.3740000000000003E-2</v>
          </cell>
          <cell r="F42">
            <v>26830.09</v>
          </cell>
        </row>
        <row r="43">
          <cell r="C43" t="str">
            <v>31180</v>
          </cell>
          <cell r="D43">
            <v>555218.84000000008</v>
          </cell>
          <cell r="E43">
            <v>5.3740000000000003E-2</v>
          </cell>
          <cell r="F43">
            <v>29837.46</v>
          </cell>
        </row>
        <row r="44">
          <cell r="C44" t="str">
            <v>31200</v>
          </cell>
          <cell r="D44">
            <v>151093.66</v>
          </cell>
          <cell r="E44">
            <v>3.5830000000000001E-2</v>
          </cell>
          <cell r="F44">
            <v>5413.69</v>
          </cell>
        </row>
        <row r="45">
          <cell r="C45" t="str">
            <v>31315</v>
          </cell>
          <cell r="D45">
            <v>2446183.7799999998</v>
          </cell>
          <cell r="E45">
            <v>9.0999999999999998E-2</v>
          </cell>
          <cell r="F45">
            <v>222602.72</v>
          </cell>
        </row>
        <row r="46">
          <cell r="C46" t="str">
            <v>31320</v>
          </cell>
          <cell r="D46">
            <v>1433250.5899999999</v>
          </cell>
          <cell r="E46">
            <v>9.0999999999999998E-2</v>
          </cell>
          <cell r="F46">
            <v>130425.8</v>
          </cell>
        </row>
        <row r="47">
          <cell r="C47" t="str">
            <v>31330</v>
          </cell>
          <cell r="D47">
            <v>3279845.56</v>
          </cell>
          <cell r="E47">
            <v>9.0999999999999998E-2</v>
          </cell>
          <cell r="F47">
            <v>298465.95</v>
          </cell>
        </row>
        <row r="48">
          <cell r="C48" t="str">
            <v>31335</v>
          </cell>
          <cell r="D48">
            <v>2505169.2899999996</v>
          </cell>
          <cell r="E48">
            <v>9.0999999999999998E-2</v>
          </cell>
          <cell r="F48">
            <v>227970.41</v>
          </cell>
        </row>
        <row r="49">
          <cell r="C49" t="str">
            <v>31340</v>
          </cell>
          <cell r="D49">
            <v>2924019.27</v>
          </cell>
          <cell r="E49">
            <v>9.0999999999999998E-2</v>
          </cell>
          <cell r="F49">
            <v>266085.75</v>
          </cell>
        </row>
        <row r="50">
          <cell r="C50" t="str">
            <v>31345</v>
          </cell>
          <cell r="D50">
            <v>2542853.4999999995</v>
          </cell>
          <cell r="E50">
            <v>9.0999999999999998E-2</v>
          </cell>
          <cell r="F50">
            <v>231399.67</v>
          </cell>
        </row>
        <row r="51">
          <cell r="C51" t="str">
            <v>31350</v>
          </cell>
          <cell r="D51">
            <v>1401503.3699999999</v>
          </cell>
          <cell r="E51">
            <v>9.0999999999999998E-2</v>
          </cell>
          <cell r="F51">
            <v>127536.81</v>
          </cell>
        </row>
        <row r="52">
          <cell r="C52" t="str">
            <v>31360</v>
          </cell>
          <cell r="D52">
            <v>124545.9</v>
          </cell>
          <cell r="E52">
            <v>9.0999999999999998E-2</v>
          </cell>
          <cell r="F52">
            <v>11333.68</v>
          </cell>
        </row>
        <row r="53">
          <cell r="C53" t="str">
            <v>31365</v>
          </cell>
          <cell r="D53">
            <v>704061.23999999987</v>
          </cell>
          <cell r="E53">
            <v>9.0999999999999998E-2</v>
          </cell>
          <cell r="F53">
            <v>64069.57</v>
          </cell>
        </row>
        <row r="54">
          <cell r="C54" t="str">
            <v>31400</v>
          </cell>
          <cell r="D54">
            <v>1246.82</v>
          </cell>
          <cell r="E54">
            <v>0</v>
          </cell>
          <cell r="F54">
            <v>0</v>
          </cell>
        </row>
        <row r="55">
          <cell r="C55" t="str">
            <v>31655</v>
          </cell>
          <cell r="D55">
            <v>54657.280000000006</v>
          </cell>
          <cell r="E55">
            <v>0.1678</v>
          </cell>
          <cell r="F55">
            <v>9171.49</v>
          </cell>
        </row>
        <row r="56">
          <cell r="C56" t="str">
            <v>31660</v>
          </cell>
          <cell r="D56">
            <v>-0.03</v>
          </cell>
          <cell r="E56">
            <v>0.1678</v>
          </cell>
          <cell r="F56">
            <v>-0.01</v>
          </cell>
        </row>
        <row r="57">
          <cell r="C57" t="str">
            <v>31670</v>
          </cell>
          <cell r="D57">
            <v>520556.99000000011</v>
          </cell>
          <cell r="E57">
            <v>0.1678</v>
          </cell>
          <cell r="F57">
            <v>87349.46</v>
          </cell>
        </row>
        <row r="58">
          <cell r="C58" t="str">
            <v>31671</v>
          </cell>
          <cell r="D58">
            <v>332239.48000000004</v>
          </cell>
          <cell r="E58">
            <v>0.31330000000000002</v>
          </cell>
          <cell r="F58">
            <v>104090.63</v>
          </cell>
        </row>
        <row r="59">
          <cell r="C59" t="str">
            <v>31680</v>
          </cell>
          <cell r="D59">
            <v>3187954.9099999983</v>
          </cell>
          <cell r="E59">
            <v>0.1678</v>
          </cell>
          <cell r="F59">
            <v>534938.82999999996</v>
          </cell>
        </row>
        <row r="60">
          <cell r="C60" t="str">
            <v>31685</v>
          </cell>
          <cell r="D60">
            <v>24156.68</v>
          </cell>
          <cell r="E60">
            <v>0.1678</v>
          </cell>
          <cell r="F60">
            <v>4053.49</v>
          </cell>
        </row>
        <row r="61">
          <cell r="C61" t="str">
            <v>31695</v>
          </cell>
          <cell r="D61">
            <v>2794528.7399999974</v>
          </cell>
          <cell r="E61">
            <v>0.1678</v>
          </cell>
          <cell r="F61">
            <v>468921.92</v>
          </cell>
        </row>
        <row r="62">
          <cell r="C62" t="str">
            <v>31747</v>
          </cell>
          <cell r="D62">
            <v>18035.990000000002</v>
          </cell>
          <cell r="E62">
            <v>0.1678</v>
          </cell>
          <cell r="F62">
            <v>3026.44</v>
          </cell>
        </row>
        <row r="63">
          <cell r="C63" t="str">
            <v>31750</v>
          </cell>
          <cell r="D63">
            <v>121759.59</v>
          </cell>
          <cell r="E63">
            <v>0.1678</v>
          </cell>
          <cell r="F63">
            <v>20431.259999999998</v>
          </cell>
        </row>
        <row r="64">
          <cell r="C64" t="str">
            <v>31755</v>
          </cell>
          <cell r="D64">
            <v>56271.28</v>
          </cell>
          <cell r="E64">
            <v>0.31330000000000002</v>
          </cell>
          <cell r="F64">
            <v>17629.79</v>
          </cell>
        </row>
        <row r="65">
          <cell r="C65" t="str">
            <v>31760</v>
          </cell>
          <cell r="D65">
            <v>32793.78</v>
          </cell>
          <cell r="E65">
            <v>0.31330000000000002</v>
          </cell>
          <cell r="F65">
            <v>10274.290000000001</v>
          </cell>
        </row>
        <row r="66">
          <cell r="C66" t="str">
            <v>31795</v>
          </cell>
          <cell r="D66">
            <v>1166808.1299999999</v>
          </cell>
          <cell r="E66">
            <v>0.1678</v>
          </cell>
          <cell r="F66">
            <v>195790.4</v>
          </cell>
        </row>
        <row r="67">
          <cell r="C67" t="str">
            <v>31798</v>
          </cell>
          <cell r="D67">
            <v>82298.790000000023</v>
          </cell>
          <cell r="E67">
            <v>0.1678</v>
          </cell>
          <cell r="F67">
            <v>13809.74</v>
          </cell>
        </row>
        <row r="68">
          <cell r="C68" t="str">
            <v>31800</v>
          </cell>
          <cell r="D68">
            <v>4126.99</v>
          </cell>
          <cell r="E68">
            <v>1</v>
          </cell>
          <cell r="F68">
            <v>4126.99</v>
          </cell>
        </row>
        <row r="69">
          <cell r="C69" t="str">
            <v>31815</v>
          </cell>
          <cell r="D69">
            <v>562.5</v>
          </cell>
          <cell r="E69">
            <v>0.1678</v>
          </cell>
          <cell r="F69">
            <v>94.39</v>
          </cell>
        </row>
        <row r="70">
          <cell r="C70" t="str">
            <v>31825</v>
          </cell>
          <cell r="D70">
            <v>2933.09</v>
          </cell>
          <cell r="E70">
            <v>0.1678</v>
          </cell>
          <cell r="F70">
            <v>492.17</v>
          </cell>
        </row>
        <row r="71">
          <cell r="C71" t="str">
            <v>31850</v>
          </cell>
          <cell r="D71">
            <v>430310.43000000005</v>
          </cell>
          <cell r="E71">
            <v>0.1678</v>
          </cell>
          <cell r="F71">
            <v>72206.09</v>
          </cell>
        </row>
        <row r="72">
          <cell r="C72" t="str">
            <v>31855</v>
          </cell>
          <cell r="D72">
            <v>4928.37</v>
          </cell>
          <cell r="E72">
            <v>0.1678</v>
          </cell>
          <cell r="F72">
            <v>826.98</v>
          </cell>
        </row>
        <row r="73">
          <cell r="C73" t="str">
            <v>31865</v>
          </cell>
          <cell r="D73">
            <v>1028.46</v>
          </cell>
          <cell r="E73">
            <v>0.1678</v>
          </cell>
          <cell r="F73">
            <v>172.58</v>
          </cell>
        </row>
        <row r="74">
          <cell r="C74" t="str">
            <v>31870</v>
          </cell>
          <cell r="D74">
            <v>777.06</v>
          </cell>
          <cell r="E74">
            <v>0.1678</v>
          </cell>
          <cell r="F74">
            <v>130.38999999999999</v>
          </cell>
        </row>
        <row r="75">
          <cell r="C75" t="str">
            <v>31875</v>
          </cell>
          <cell r="D75">
            <v>2321090.7999999989</v>
          </cell>
          <cell r="E75">
            <v>0.1678</v>
          </cell>
          <cell r="F75">
            <v>389479.04</v>
          </cell>
        </row>
        <row r="76">
          <cell r="C76" t="str">
            <v>31885</v>
          </cell>
          <cell r="D76">
            <v>1474279.4900000007</v>
          </cell>
          <cell r="E76">
            <v>0.1678</v>
          </cell>
          <cell r="F76">
            <v>247384.1</v>
          </cell>
        </row>
        <row r="77">
          <cell r="C77" t="str">
            <v>31890</v>
          </cell>
          <cell r="D77">
            <v>127416.82</v>
          </cell>
          <cell r="E77">
            <v>0.1678</v>
          </cell>
          <cell r="F77">
            <v>21380.54</v>
          </cell>
        </row>
        <row r="78">
          <cell r="C78" t="str">
            <v>31900</v>
          </cell>
          <cell r="D78">
            <v>72869.820000000007</v>
          </cell>
          <cell r="E78">
            <v>0.1678</v>
          </cell>
          <cell r="F78">
            <v>12227.56</v>
          </cell>
        </row>
        <row r="79">
          <cell r="C79" t="str">
            <v>31905</v>
          </cell>
          <cell r="D79">
            <v>9421.15</v>
          </cell>
          <cell r="E79">
            <v>0.1678</v>
          </cell>
          <cell r="F79">
            <v>1580.87</v>
          </cell>
        </row>
        <row r="80">
          <cell r="C80" t="str">
            <v>31915</v>
          </cell>
          <cell r="D80">
            <v>104491.06</v>
          </cell>
          <cell r="E80">
            <v>0.1678</v>
          </cell>
          <cell r="F80">
            <v>17533.599999999999</v>
          </cell>
        </row>
        <row r="81">
          <cell r="C81" t="str">
            <v>32000</v>
          </cell>
          <cell r="D81">
            <v>12541.55</v>
          </cell>
          <cell r="E81">
            <v>0</v>
          </cell>
          <cell r="F81">
            <v>0</v>
          </cell>
        </row>
        <row r="82">
          <cell r="C82" t="str">
            <v>40100</v>
          </cell>
          <cell r="D82">
            <v>507403.03999999992</v>
          </cell>
          <cell r="E82">
            <v>0</v>
          </cell>
          <cell r="F82">
            <v>0</v>
          </cell>
        </row>
        <row r="83">
          <cell r="C83" t="str">
            <v>40105</v>
          </cell>
          <cell r="D83">
            <v>86255.950000000012</v>
          </cell>
          <cell r="E83">
            <v>0</v>
          </cell>
          <cell r="F83">
            <v>0</v>
          </cell>
        </row>
        <row r="84">
          <cell r="C84" t="str">
            <v>40205</v>
          </cell>
          <cell r="D84">
            <v>163080.09999999998</v>
          </cell>
          <cell r="E84">
            <v>8.6050000000000001E-2</v>
          </cell>
          <cell r="F84">
            <v>14033.04</v>
          </cell>
        </row>
        <row r="85">
          <cell r="C85" t="str">
            <v>40221</v>
          </cell>
          <cell r="D85">
            <v>3784.61</v>
          </cell>
          <cell r="E85">
            <v>0</v>
          </cell>
          <cell r="F85">
            <v>0</v>
          </cell>
        </row>
        <row r="86">
          <cell r="C86" t="str">
            <v>40226</v>
          </cell>
          <cell r="D86">
            <v>11335.2</v>
          </cell>
          <cell r="E86">
            <v>0</v>
          </cell>
          <cell r="F86">
            <v>0</v>
          </cell>
        </row>
        <row r="87">
          <cell r="C87" t="str">
            <v>40240</v>
          </cell>
          <cell r="D87">
            <v>64543.490000000013</v>
          </cell>
          <cell r="E87">
            <v>8.6050000000000001E-2</v>
          </cell>
          <cell r="F87">
            <v>5553.97</v>
          </cell>
        </row>
        <row r="88">
          <cell r="C88" t="str">
            <v>40275</v>
          </cell>
          <cell r="D88">
            <v>14752.7</v>
          </cell>
          <cell r="E88">
            <v>0</v>
          </cell>
          <cell r="F88">
            <v>0</v>
          </cell>
        </row>
        <row r="89">
          <cell r="C89" t="str">
            <v>40400</v>
          </cell>
          <cell r="D89">
            <v>1996801.9400000002</v>
          </cell>
          <cell r="E89">
            <v>8.6050000000000001E-2</v>
          </cell>
          <cell r="F89">
            <v>171824.81</v>
          </cell>
        </row>
        <row r="90">
          <cell r="C90" t="str">
            <v>40405</v>
          </cell>
          <cell r="D90">
            <v>1505620.37</v>
          </cell>
          <cell r="E90">
            <v>8.6050000000000001E-2</v>
          </cell>
          <cell r="F90">
            <v>129558.63</v>
          </cell>
        </row>
        <row r="91">
          <cell r="C91" t="str">
            <v>40410</v>
          </cell>
          <cell r="D91">
            <v>2141936.85</v>
          </cell>
          <cell r="E91">
            <v>8.6050000000000001E-2</v>
          </cell>
          <cell r="F91">
            <v>184313.67</v>
          </cell>
        </row>
        <row r="92">
          <cell r="C92" t="str">
            <v>40415</v>
          </cell>
          <cell r="D92">
            <v>1134787.0299999998</v>
          </cell>
          <cell r="E92">
            <v>8.6050000000000001E-2</v>
          </cell>
          <cell r="F92">
            <v>97648.42</v>
          </cell>
        </row>
        <row r="93">
          <cell r="C93" t="str">
            <v>40417</v>
          </cell>
          <cell r="D93">
            <v>245528.13999999998</v>
          </cell>
          <cell r="E93">
            <v>8.6050000000000001E-2</v>
          </cell>
          <cell r="F93">
            <v>21127.7</v>
          </cell>
        </row>
        <row r="94">
          <cell r="C94" t="str">
            <v>40445</v>
          </cell>
          <cell r="D94">
            <v>3281541.66</v>
          </cell>
          <cell r="E94">
            <v>8.6050000000000001E-2</v>
          </cell>
          <cell r="F94">
            <v>282376.65999999997</v>
          </cell>
        </row>
        <row r="95">
          <cell r="C95" t="str">
            <v>40450</v>
          </cell>
          <cell r="D95">
            <v>2895322.7999999993</v>
          </cell>
          <cell r="E95">
            <v>8.6050000000000001E-2</v>
          </cell>
          <cell r="F95">
            <v>249142.53</v>
          </cell>
        </row>
        <row r="96">
          <cell r="C96" t="str">
            <v>40455</v>
          </cell>
          <cell r="D96">
            <v>2413848.5899999994</v>
          </cell>
          <cell r="E96">
            <v>8.6050000000000001E-2</v>
          </cell>
          <cell r="F96">
            <v>207711.67</v>
          </cell>
        </row>
        <row r="97">
          <cell r="C97" t="str">
            <v>40460</v>
          </cell>
          <cell r="D97">
            <v>3143265.0599999996</v>
          </cell>
          <cell r="E97">
            <v>8.6050000000000001E-2</v>
          </cell>
          <cell r="F97">
            <v>270477.96000000002</v>
          </cell>
        </row>
        <row r="98">
          <cell r="C98" t="str">
            <v>40475</v>
          </cell>
          <cell r="D98">
            <v>1276406</v>
          </cell>
          <cell r="E98">
            <v>8.6050000000000001E-2</v>
          </cell>
          <cell r="F98">
            <v>109834.74</v>
          </cell>
        </row>
        <row r="99">
          <cell r="C99" t="str">
            <v>40505</v>
          </cell>
          <cell r="D99">
            <v>886348.95</v>
          </cell>
          <cell r="E99">
            <v>8.6050000000000001E-2</v>
          </cell>
          <cell r="F99">
            <v>76270.33</v>
          </cell>
        </row>
        <row r="100">
          <cell r="C100" t="str">
            <v>40510</v>
          </cell>
          <cell r="D100">
            <v>1052807.3499999999</v>
          </cell>
          <cell r="E100">
            <v>8.6050000000000001E-2</v>
          </cell>
          <cell r="F100">
            <v>90594.07</v>
          </cell>
        </row>
        <row r="101">
          <cell r="C101" t="str">
            <v>40525</v>
          </cell>
          <cell r="D101">
            <v>1715565.2300000002</v>
          </cell>
          <cell r="E101">
            <v>8.6050000000000001E-2</v>
          </cell>
          <cell r="F101">
            <v>147624.39000000001</v>
          </cell>
        </row>
        <row r="102">
          <cell r="C102" t="str">
            <v>40530</v>
          </cell>
          <cell r="D102">
            <v>2809597.1600000006</v>
          </cell>
          <cell r="E102">
            <v>8.6050000000000001E-2</v>
          </cell>
          <cell r="F102">
            <v>241765.84</v>
          </cell>
        </row>
        <row r="103">
          <cell r="C103" t="str">
            <v>40550</v>
          </cell>
          <cell r="D103">
            <v>305487.17000000004</v>
          </cell>
          <cell r="E103">
            <v>0.25</v>
          </cell>
          <cell r="F103">
            <v>76371.789999999994</v>
          </cell>
        </row>
        <row r="104">
          <cell r="C104" t="str">
            <v>40576</v>
          </cell>
          <cell r="D104">
            <v>1067532.3000000003</v>
          </cell>
          <cell r="E104">
            <v>0</v>
          </cell>
          <cell r="F104">
            <v>0</v>
          </cell>
        </row>
        <row r="105">
          <cell r="C105" t="str">
            <v>40605</v>
          </cell>
          <cell r="D105">
            <v>152102.96000000002</v>
          </cell>
          <cell r="E105">
            <v>8.6050000000000001E-2</v>
          </cell>
          <cell r="F105">
            <v>13088.46</v>
          </cell>
        </row>
        <row r="106">
          <cell r="C106" t="str">
            <v>40700</v>
          </cell>
          <cell r="D106">
            <v>675072.6100000001</v>
          </cell>
          <cell r="E106">
            <v>0.29404999999999998</v>
          </cell>
          <cell r="F106">
            <v>198505.1</v>
          </cell>
        </row>
        <row r="107">
          <cell r="C107" t="str">
            <v>40710</v>
          </cell>
          <cell r="D107">
            <v>2705.8999999999996</v>
          </cell>
          <cell r="E107">
            <v>0.29404999999999998</v>
          </cell>
          <cell r="F107">
            <v>795.67</v>
          </cell>
        </row>
        <row r="108">
          <cell r="C108" t="str">
            <v>40715</v>
          </cell>
          <cell r="D108">
            <v>55490.459999999992</v>
          </cell>
          <cell r="E108">
            <v>0.29404999999999998</v>
          </cell>
          <cell r="F108">
            <v>16316.97</v>
          </cell>
        </row>
        <row r="109">
          <cell r="C109" t="str">
            <v>40720</v>
          </cell>
          <cell r="D109">
            <v>190398.06000000003</v>
          </cell>
          <cell r="E109">
            <v>0.29404999999999998</v>
          </cell>
          <cell r="F109">
            <v>55986.55</v>
          </cell>
        </row>
        <row r="110">
          <cell r="C110" t="str">
            <v>40730</v>
          </cell>
          <cell r="D110">
            <v>905344.08</v>
          </cell>
          <cell r="E110">
            <v>0.25</v>
          </cell>
          <cell r="F110">
            <v>226336.02</v>
          </cell>
        </row>
        <row r="111">
          <cell r="C111" t="str">
            <v>40735</v>
          </cell>
          <cell r="D111">
            <v>3477197.3</v>
          </cell>
          <cell r="E111">
            <v>0.25</v>
          </cell>
          <cell r="F111">
            <v>869299.33</v>
          </cell>
        </row>
        <row r="112">
          <cell r="C112" t="str">
            <v>40745</v>
          </cell>
          <cell r="D112">
            <v>1594997.5900000003</v>
          </cell>
          <cell r="E112">
            <v>0.25</v>
          </cell>
          <cell r="F112">
            <v>398749.4</v>
          </cell>
        </row>
        <row r="113">
          <cell r="C113" t="str">
            <v>40755</v>
          </cell>
          <cell r="D113">
            <v>365934.84999999992</v>
          </cell>
          <cell r="E113">
            <v>0.25</v>
          </cell>
          <cell r="F113">
            <v>91483.71</v>
          </cell>
        </row>
        <row r="114">
          <cell r="C114" t="str">
            <v>40760</v>
          </cell>
          <cell r="D114">
            <v>43667.46</v>
          </cell>
          <cell r="E114">
            <v>0.25</v>
          </cell>
          <cell r="F114">
            <v>10916.87</v>
          </cell>
        </row>
        <row r="115">
          <cell r="C115" t="str">
            <v>40761</v>
          </cell>
          <cell r="D115">
            <v>5924.96</v>
          </cell>
          <cell r="E115">
            <v>0.25</v>
          </cell>
          <cell r="F115">
            <v>1481.24</v>
          </cell>
        </row>
        <row r="116">
          <cell r="C116" t="str">
            <v>40762</v>
          </cell>
          <cell r="D116">
            <v>26609.54</v>
          </cell>
          <cell r="E116">
            <v>0.25</v>
          </cell>
          <cell r="F116">
            <v>6652.39</v>
          </cell>
        </row>
        <row r="117">
          <cell r="C117" t="str">
            <v>40763</v>
          </cell>
          <cell r="D117">
            <v>11944.98</v>
          </cell>
          <cell r="E117">
            <v>0.25</v>
          </cell>
          <cell r="F117">
            <v>2986.25</v>
          </cell>
        </row>
        <row r="118">
          <cell r="C118" t="str">
            <v>40770</v>
          </cell>
          <cell r="D118">
            <v>2138721.6099999994</v>
          </cell>
          <cell r="E118">
            <v>0.25</v>
          </cell>
          <cell r="F118">
            <v>534680.4</v>
          </cell>
        </row>
        <row r="119">
          <cell r="C119" t="str">
            <v>40775</v>
          </cell>
          <cell r="D119">
            <v>4550166.03</v>
          </cell>
          <cell r="E119">
            <v>0.25</v>
          </cell>
          <cell r="F119">
            <v>1137541.51</v>
          </cell>
        </row>
        <row r="120">
          <cell r="C120" t="str">
            <v>40780</v>
          </cell>
          <cell r="D120">
            <v>838838.55999999994</v>
          </cell>
          <cell r="E120">
            <v>0.25</v>
          </cell>
          <cell r="F120">
            <v>209709.64</v>
          </cell>
        </row>
        <row r="121">
          <cell r="C121" t="str">
            <v>40785</v>
          </cell>
          <cell r="D121">
            <v>1433548.9200000002</v>
          </cell>
          <cell r="E121">
            <v>0.25</v>
          </cell>
          <cell r="F121">
            <v>358387.23</v>
          </cell>
        </row>
        <row r="122">
          <cell r="C122" t="str">
            <v>40790</v>
          </cell>
          <cell r="D122">
            <v>249.23</v>
          </cell>
          <cell r="E122">
            <v>0.25</v>
          </cell>
          <cell r="F122">
            <v>62.31</v>
          </cell>
        </row>
        <row r="123">
          <cell r="C123" t="str">
            <v>40795</v>
          </cell>
          <cell r="D123">
            <v>653539.9</v>
          </cell>
          <cell r="E123">
            <v>0.25</v>
          </cell>
          <cell r="F123">
            <v>163384.98000000001</v>
          </cell>
        </row>
        <row r="124">
          <cell r="C124" t="str">
            <v>40800</v>
          </cell>
          <cell r="D124">
            <v>5416.04</v>
          </cell>
          <cell r="E124">
            <v>0.29404999999999998</v>
          </cell>
          <cell r="F124">
            <v>1592.59</v>
          </cell>
        </row>
        <row r="125">
          <cell r="C125" t="str">
            <v>40845</v>
          </cell>
          <cell r="D125">
            <v>45122.23</v>
          </cell>
          <cell r="E125">
            <v>0.29404999999999998</v>
          </cell>
          <cell r="F125">
            <v>13268.19</v>
          </cell>
        </row>
        <row r="126">
          <cell r="C126" t="str">
            <v>40847</v>
          </cell>
          <cell r="D126">
            <v>194592.29</v>
          </cell>
          <cell r="E126">
            <v>0.29404999999999998</v>
          </cell>
          <cell r="F126">
            <v>57219.86</v>
          </cell>
        </row>
        <row r="127">
          <cell r="C127" t="str">
            <v>40850</v>
          </cell>
          <cell r="D127">
            <v>1275419.3500000001</v>
          </cell>
          <cell r="E127">
            <v>0.29404999999999998</v>
          </cell>
          <cell r="F127">
            <v>375037.06</v>
          </cell>
        </row>
        <row r="128">
          <cell r="C128" t="str">
            <v>40860</v>
          </cell>
          <cell r="D128">
            <v>889.65</v>
          </cell>
          <cell r="E128">
            <v>0.29404999999999998</v>
          </cell>
          <cell r="F128">
            <v>261.60000000000002</v>
          </cell>
        </row>
        <row r="129">
          <cell r="C129" t="str">
            <v>40865</v>
          </cell>
          <cell r="D129">
            <v>405315.93000000005</v>
          </cell>
          <cell r="E129">
            <v>0.29404999999999998</v>
          </cell>
          <cell r="F129">
            <v>119183.15</v>
          </cell>
        </row>
        <row r="130">
          <cell r="C130" t="str">
            <v>40870</v>
          </cell>
          <cell r="D130">
            <v>28417.309999999998</v>
          </cell>
          <cell r="E130">
            <v>0.29404999999999998</v>
          </cell>
          <cell r="F130">
            <v>8356.11</v>
          </cell>
        </row>
        <row r="131">
          <cell r="C131" t="str">
            <v>40900</v>
          </cell>
          <cell r="D131">
            <v>68796.489999999991</v>
          </cell>
          <cell r="E131">
            <v>0.29404999999999998</v>
          </cell>
          <cell r="F131">
            <v>20229.61</v>
          </cell>
        </row>
        <row r="132">
          <cell r="C132" t="str">
            <v>40905</v>
          </cell>
          <cell r="D132">
            <v>772740.88</v>
          </cell>
          <cell r="E132">
            <v>0.29404999999999998</v>
          </cell>
          <cell r="F132">
            <v>227224.46</v>
          </cell>
        </row>
        <row r="133">
          <cell r="C133" t="str">
            <v>40916</v>
          </cell>
          <cell r="D133">
            <v>278058.94999999995</v>
          </cell>
          <cell r="E133">
            <v>0.29404999999999998</v>
          </cell>
          <cell r="F133">
            <v>81763.23</v>
          </cell>
        </row>
        <row r="134">
          <cell r="C134" t="str">
            <v>40970</v>
          </cell>
          <cell r="D134">
            <v>23236.39</v>
          </cell>
          <cell r="E134">
            <v>0.29404999999999998</v>
          </cell>
          <cell r="F134">
            <v>6832.66</v>
          </cell>
        </row>
        <row r="135">
          <cell r="C135" t="str">
            <v>41005</v>
          </cell>
          <cell r="D135">
            <v>405585.00000000006</v>
          </cell>
          <cell r="E135">
            <v>0.29404999999999998</v>
          </cell>
          <cell r="F135">
            <v>119262.27</v>
          </cell>
        </row>
        <row r="136">
          <cell r="C136" t="str">
            <v>41010</v>
          </cell>
          <cell r="D136">
            <v>498757.42000000004</v>
          </cell>
          <cell r="E136">
            <v>0.29404999999999998</v>
          </cell>
          <cell r="F136">
            <v>146659.62</v>
          </cell>
        </row>
        <row r="137">
          <cell r="C137" t="str">
            <v>41017</v>
          </cell>
          <cell r="D137">
            <v>2447752.9100000006</v>
          </cell>
          <cell r="E137">
            <v>0.29404999999999998</v>
          </cell>
          <cell r="F137">
            <v>719761.74</v>
          </cell>
        </row>
        <row r="138">
          <cell r="C138" t="str">
            <v>41025</v>
          </cell>
          <cell r="D138">
            <v>64470.919999999991</v>
          </cell>
          <cell r="E138">
            <v>0.29404999999999998</v>
          </cell>
          <cell r="F138">
            <v>18957.669999999998</v>
          </cell>
        </row>
        <row r="139">
          <cell r="C139" t="str">
            <v>41026</v>
          </cell>
          <cell r="D139">
            <v>1027274.78</v>
          </cell>
          <cell r="E139">
            <v>0.29404999999999998</v>
          </cell>
          <cell r="F139">
            <v>302070.15000000002</v>
          </cell>
        </row>
        <row r="140">
          <cell r="C140" t="str">
            <v>41030</v>
          </cell>
          <cell r="D140">
            <v>4212.5200000000004</v>
          </cell>
          <cell r="E140">
            <v>0.29404999999999998</v>
          </cell>
          <cell r="F140">
            <v>1238.69</v>
          </cell>
        </row>
        <row r="141">
          <cell r="C141" t="str">
            <v>41035</v>
          </cell>
          <cell r="D141">
            <v>2807.23</v>
          </cell>
          <cell r="E141">
            <v>0.29404999999999998</v>
          </cell>
          <cell r="F141">
            <v>825.47</v>
          </cell>
        </row>
        <row r="142">
          <cell r="C142" t="str">
            <v>41045</v>
          </cell>
          <cell r="D142">
            <v>84636.37999999999</v>
          </cell>
          <cell r="E142">
            <v>0.29404999999999998</v>
          </cell>
          <cell r="F142">
            <v>24887.33</v>
          </cell>
        </row>
        <row r="143">
          <cell r="C143" t="str">
            <v>41050</v>
          </cell>
          <cell r="D143">
            <v>129964.35000000002</v>
          </cell>
          <cell r="E143">
            <v>0.29404999999999998</v>
          </cell>
          <cell r="F143">
            <v>38216.019999999997</v>
          </cell>
        </row>
        <row r="144">
          <cell r="C144" t="str">
            <v>41060</v>
          </cell>
          <cell r="D144">
            <v>227559.66</v>
          </cell>
          <cell r="E144">
            <v>0.29404999999999998</v>
          </cell>
          <cell r="F144">
            <v>66913.919999999998</v>
          </cell>
        </row>
        <row r="145">
          <cell r="C145" t="str">
            <v>41065</v>
          </cell>
          <cell r="D145">
            <v>131048.39</v>
          </cell>
          <cell r="E145">
            <v>0.29404999999999998</v>
          </cell>
          <cell r="F145">
            <v>38534.78</v>
          </cell>
        </row>
        <row r="146">
          <cell r="C146" t="str">
            <v>41070</v>
          </cell>
          <cell r="D146">
            <v>1916.33</v>
          </cell>
          <cell r="E146">
            <v>0.29404999999999998</v>
          </cell>
          <cell r="F146">
            <v>563.5</v>
          </cell>
        </row>
        <row r="147">
          <cell r="C147" t="str">
            <v>41075</v>
          </cell>
          <cell r="D147">
            <v>340352.75000000006</v>
          </cell>
          <cell r="E147">
            <v>0.29404999999999998</v>
          </cell>
          <cell r="F147">
            <v>100080.73</v>
          </cell>
        </row>
        <row r="148">
          <cell r="C148" t="str">
            <v>41085</v>
          </cell>
          <cell r="D148">
            <v>39041.599999999999</v>
          </cell>
          <cell r="E148">
            <v>0.29404999999999998</v>
          </cell>
          <cell r="F148">
            <v>11480.18</v>
          </cell>
        </row>
        <row r="149">
          <cell r="C149" t="str">
            <v>41090</v>
          </cell>
          <cell r="D149">
            <v>229099.63000000003</v>
          </cell>
          <cell r="E149">
            <v>0.29404999999999998</v>
          </cell>
          <cell r="F149">
            <v>67366.75</v>
          </cell>
        </row>
        <row r="150">
          <cell r="C150" t="str">
            <v>41095</v>
          </cell>
          <cell r="D150">
            <v>180736.9</v>
          </cell>
          <cell r="E150">
            <v>0.29404999999999998</v>
          </cell>
          <cell r="F150">
            <v>53145.69</v>
          </cell>
        </row>
        <row r="151">
          <cell r="C151" t="str">
            <v>41105</v>
          </cell>
          <cell r="D151">
            <v>76785.859999999986</v>
          </cell>
          <cell r="E151">
            <v>0.29404999999999998</v>
          </cell>
          <cell r="F151">
            <v>22578.880000000001</v>
          </cell>
        </row>
        <row r="152">
          <cell r="C152" t="str">
            <v>41120</v>
          </cell>
          <cell r="D152">
            <v>1050080.6499999999</v>
          </cell>
          <cell r="E152">
            <v>0.29404999999999998</v>
          </cell>
          <cell r="F152">
            <v>308776.21999999997</v>
          </cell>
        </row>
        <row r="153">
          <cell r="C153" t="str">
            <v>41121</v>
          </cell>
          <cell r="D153">
            <v>1508230.12</v>
          </cell>
          <cell r="E153">
            <v>0.12479999999999999</v>
          </cell>
          <cell r="F153">
            <v>188227.12</v>
          </cell>
        </row>
        <row r="154">
          <cell r="C154" t="str">
            <v>41130</v>
          </cell>
          <cell r="D154">
            <v>8440.14</v>
          </cell>
          <cell r="E154">
            <v>0.29404999999999998</v>
          </cell>
          <cell r="F154">
            <v>2481.8200000000002</v>
          </cell>
        </row>
        <row r="155">
          <cell r="C155" t="str">
            <v>41140</v>
          </cell>
          <cell r="D155">
            <v>99653.51999999999</v>
          </cell>
          <cell r="E155">
            <v>0.29404999999999998</v>
          </cell>
          <cell r="F155">
            <v>29303.119999999999</v>
          </cell>
        </row>
        <row r="156">
          <cell r="C156" t="str">
            <v>41150</v>
          </cell>
          <cell r="D156">
            <v>448939.17999999993</v>
          </cell>
          <cell r="E156">
            <v>0.29404999999999998</v>
          </cell>
          <cell r="F156">
            <v>132010.57</v>
          </cell>
        </row>
        <row r="157">
          <cell r="C157" t="str">
            <v>41165</v>
          </cell>
          <cell r="D157">
            <v>612570.42999999993</v>
          </cell>
          <cell r="E157">
            <v>0.29404999999999998</v>
          </cell>
          <cell r="F157">
            <v>180126.33</v>
          </cell>
        </row>
        <row r="158">
          <cell r="C158" t="str">
            <v>41166</v>
          </cell>
          <cell r="D158">
            <v>172627.43</v>
          </cell>
          <cell r="E158">
            <v>0.29404999999999998</v>
          </cell>
          <cell r="F158">
            <v>50761.1</v>
          </cell>
        </row>
        <row r="159">
          <cell r="C159" t="str">
            <v>41170</v>
          </cell>
          <cell r="D159">
            <v>31388.260000000002</v>
          </cell>
          <cell r="E159">
            <v>0.29404999999999998</v>
          </cell>
          <cell r="F159">
            <v>9229.7199999999993</v>
          </cell>
        </row>
        <row r="160">
          <cell r="C160" t="str">
            <v>41175</v>
          </cell>
          <cell r="D160">
            <v>1956.52</v>
          </cell>
          <cell r="E160">
            <v>0.29404999999999998</v>
          </cell>
          <cell r="F160">
            <v>575.30999999999995</v>
          </cell>
        </row>
        <row r="161">
          <cell r="C161" t="str">
            <v>41180</v>
          </cell>
          <cell r="D161">
            <v>30156.04</v>
          </cell>
          <cell r="E161">
            <v>0.29404999999999998</v>
          </cell>
          <cell r="F161">
            <v>8867.3799999999992</v>
          </cell>
        </row>
        <row r="162">
          <cell r="C162" t="str">
            <v>41185</v>
          </cell>
          <cell r="D162">
            <v>7733.04</v>
          </cell>
          <cell r="E162">
            <v>0.29404999999999998</v>
          </cell>
          <cell r="F162">
            <v>2273.9</v>
          </cell>
        </row>
        <row r="163">
          <cell r="C163" t="str">
            <v>41186</v>
          </cell>
          <cell r="D163">
            <v>23935.849999999995</v>
          </cell>
          <cell r="E163">
            <v>0.29404999999999998</v>
          </cell>
          <cell r="F163">
            <v>7038.34</v>
          </cell>
        </row>
        <row r="164">
          <cell r="C164" t="str">
            <v>41190</v>
          </cell>
          <cell r="D164">
            <v>27856.61</v>
          </cell>
          <cell r="E164">
            <v>0.29404999999999998</v>
          </cell>
          <cell r="F164">
            <v>8191.24</v>
          </cell>
        </row>
        <row r="165">
          <cell r="C165" t="str">
            <v>41200</v>
          </cell>
          <cell r="D165">
            <v>961731.85999999987</v>
          </cell>
          <cell r="E165">
            <v>0.29404999999999998</v>
          </cell>
          <cell r="F165">
            <v>282797.25</v>
          </cell>
        </row>
        <row r="166">
          <cell r="C166" t="str">
            <v>41210</v>
          </cell>
          <cell r="D166">
            <v>433408.60000000003</v>
          </cell>
          <cell r="E166">
            <v>0.29404999999999998</v>
          </cell>
          <cell r="F166">
            <v>127443.8</v>
          </cell>
        </row>
        <row r="167">
          <cell r="C167" t="str">
            <v>41213</v>
          </cell>
          <cell r="D167">
            <v>789843.76</v>
          </cell>
          <cell r="E167">
            <v>0.29404999999999998</v>
          </cell>
          <cell r="F167">
            <v>232253.56</v>
          </cell>
        </row>
        <row r="168">
          <cell r="C168" t="str">
            <v>41215</v>
          </cell>
          <cell r="D168">
            <v>1436.52</v>
          </cell>
          <cell r="E168">
            <v>0.29404999999999998</v>
          </cell>
          <cell r="F168">
            <v>422.41</v>
          </cell>
        </row>
        <row r="169">
          <cell r="C169" t="str">
            <v>41217</v>
          </cell>
          <cell r="D169">
            <v>-0.37</v>
          </cell>
          <cell r="E169">
            <v>0.29404999999999998</v>
          </cell>
          <cell r="F169">
            <v>-0.11</v>
          </cell>
        </row>
        <row r="170">
          <cell r="C170" t="str">
            <v>41225</v>
          </cell>
          <cell r="D170">
            <v>23545.54</v>
          </cell>
          <cell r="E170">
            <v>0.29404999999999998</v>
          </cell>
          <cell r="F170">
            <v>6923.57</v>
          </cell>
        </row>
        <row r="171">
          <cell r="C171" t="str">
            <v>41227</v>
          </cell>
          <cell r="D171">
            <v>190449.85</v>
          </cell>
          <cell r="E171">
            <v>0.29404999999999998</v>
          </cell>
          <cell r="F171">
            <v>56001.78</v>
          </cell>
        </row>
        <row r="172">
          <cell r="C172" t="str">
            <v>41230</v>
          </cell>
          <cell r="D172">
            <v>168511.87</v>
          </cell>
          <cell r="E172">
            <v>0.29404999999999998</v>
          </cell>
          <cell r="F172">
            <v>49550.92</v>
          </cell>
        </row>
        <row r="173">
          <cell r="C173" t="str">
            <v>41233</v>
          </cell>
          <cell r="D173">
            <v>15611.670000000002</v>
          </cell>
          <cell r="E173">
            <v>0.29404999999999998</v>
          </cell>
          <cell r="F173">
            <v>4590.6099999999997</v>
          </cell>
        </row>
        <row r="174">
          <cell r="C174" t="str">
            <v>41235</v>
          </cell>
          <cell r="D174">
            <v>78212.17</v>
          </cell>
          <cell r="E174">
            <v>0.29404999999999998</v>
          </cell>
          <cell r="F174">
            <v>22998.29</v>
          </cell>
        </row>
        <row r="175">
          <cell r="C175" t="str">
            <v>41237</v>
          </cell>
          <cell r="D175">
            <v>10309.219999999999</v>
          </cell>
          <cell r="E175">
            <v>0.29404999999999998</v>
          </cell>
          <cell r="F175">
            <v>3031.43</v>
          </cell>
        </row>
        <row r="176">
          <cell r="C176" t="str">
            <v>41255</v>
          </cell>
          <cell r="D176">
            <v>9142.83</v>
          </cell>
          <cell r="E176">
            <v>0.29404999999999998</v>
          </cell>
          <cell r="F176">
            <v>2688.45</v>
          </cell>
        </row>
        <row r="177">
          <cell r="D177">
            <v>102774950.26000005</v>
          </cell>
          <cell r="F177">
            <v>16104664.51</v>
          </cell>
        </row>
      </sheetData>
      <sheetData sheetId="1">
        <row r="7">
          <cell r="C7" t="str">
            <v>10015</v>
          </cell>
          <cell r="D7">
            <v>15338.53</v>
          </cell>
          <cell r="E7">
            <v>0</v>
          </cell>
          <cell r="F7">
            <v>0</v>
          </cell>
        </row>
        <row r="8">
          <cell r="C8" t="str">
            <v>10050</v>
          </cell>
          <cell r="D8">
            <v>16316.390000000001</v>
          </cell>
          <cell r="E8">
            <v>0</v>
          </cell>
          <cell r="F8">
            <v>0</v>
          </cell>
        </row>
        <row r="9">
          <cell r="C9" t="str">
            <v>12150</v>
          </cell>
          <cell r="D9">
            <v>178942.31000000006</v>
          </cell>
          <cell r="E9">
            <v>0</v>
          </cell>
          <cell r="F9">
            <v>0</v>
          </cell>
        </row>
        <row r="10">
          <cell r="C10" t="str">
            <v>21000</v>
          </cell>
          <cell r="D10">
            <v>8250.4500000000007</v>
          </cell>
          <cell r="E10">
            <v>0</v>
          </cell>
          <cell r="F10">
            <v>0</v>
          </cell>
        </row>
        <row r="11">
          <cell r="C11" t="str">
            <v>21090</v>
          </cell>
          <cell r="D11">
            <v>4291.68</v>
          </cell>
          <cell r="E11">
            <v>0</v>
          </cell>
          <cell r="F11">
            <v>0</v>
          </cell>
        </row>
        <row r="12">
          <cell r="C12" t="str">
            <v>30001</v>
          </cell>
          <cell r="D12">
            <v>4920196.2600000007</v>
          </cell>
          <cell r="E12">
            <v>0</v>
          </cell>
          <cell r="F12">
            <v>0</v>
          </cell>
        </row>
        <row r="13">
          <cell r="C13" t="str">
            <v>30002</v>
          </cell>
          <cell r="D13">
            <v>108767.31999999998</v>
          </cell>
          <cell r="E13">
            <v>0</v>
          </cell>
          <cell r="F13">
            <v>0</v>
          </cell>
        </row>
        <row r="14">
          <cell r="C14" t="str">
            <v>30010</v>
          </cell>
          <cell r="D14">
            <v>7182.86</v>
          </cell>
          <cell r="E14">
            <v>0</v>
          </cell>
          <cell r="F14">
            <v>0</v>
          </cell>
        </row>
        <row r="15">
          <cell r="C15" t="str">
            <v>30015</v>
          </cell>
          <cell r="D15">
            <v>108623.85</v>
          </cell>
          <cell r="E15">
            <v>0</v>
          </cell>
          <cell r="F15">
            <v>0</v>
          </cell>
        </row>
        <row r="16">
          <cell r="C16" t="str">
            <v>30026</v>
          </cell>
          <cell r="D16">
            <v>32452.549999999996</v>
          </cell>
          <cell r="E16">
            <v>0</v>
          </cell>
          <cell r="F16">
            <v>0</v>
          </cell>
        </row>
        <row r="17">
          <cell r="C17" t="str">
            <v>30027</v>
          </cell>
          <cell r="D17">
            <v>93910.16</v>
          </cell>
          <cell r="E17">
            <v>0</v>
          </cell>
          <cell r="F17">
            <v>0</v>
          </cell>
        </row>
        <row r="18">
          <cell r="C18" t="str">
            <v>30030</v>
          </cell>
          <cell r="D18">
            <v>204523.59</v>
          </cell>
          <cell r="E18">
            <v>0</v>
          </cell>
          <cell r="F18">
            <v>0</v>
          </cell>
        </row>
        <row r="19">
          <cell r="C19" t="str">
            <v>30040</v>
          </cell>
          <cell r="D19">
            <v>39380.539999999994</v>
          </cell>
          <cell r="E19">
            <v>0</v>
          </cell>
          <cell r="F19">
            <v>0</v>
          </cell>
        </row>
        <row r="20">
          <cell r="C20" t="str">
            <v>30041</v>
          </cell>
          <cell r="D20">
            <v>634.88</v>
          </cell>
          <cell r="E20">
            <v>0</v>
          </cell>
          <cell r="F20">
            <v>0</v>
          </cell>
        </row>
        <row r="21">
          <cell r="C21" t="str">
            <v>30045</v>
          </cell>
          <cell r="D21">
            <v>3793.0899999999997</v>
          </cell>
          <cell r="E21">
            <v>0</v>
          </cell>
          <cell r="F21">
            <v>0</v>
          </cell>
        </row>
        <row r="22">
          <cell r="C22" t="str">
            <v>30075</v>
          </cell>
          <cell r="D22">
            <v>19640.63</v>
          </cell>
          <cell r="E22">
            <v>0</v>
          </cell>
          <cell r="F22">
            <v>0</v>
          </cell>
        </row>
        <row r="23">
          <cell r="C23" t="str">
            <v>30095</v>
          </cell>
          <cell r="D23">
            <v>24362.38</v>
          </cell>
          <cell r="E23">
            <v>0</v>
          </cell>
          <cell r="F23">
            <v>0</v>
          </cell>
        </row>
        <row r="24">
          <cell r="C24" t="str">
            <v>30110</v>
          </cell>
          <cell r="D24">
            <v>24643.34</v>
          </cell>
          <cell r="E24">
            <v>0</v>
          </cell>
          <cell r="F24">
            <v>0</v>
          </cell>
        </row>
        <row r="25">
          <cell r="C25" t="str">
            <v>30115</v>
          </cell>
          <cell r="D25">
            <v>3085.6</v>
          </cell>
          <cell r="E25">
            <v>0</v>
          </cell>
          <cell r="F25">
            <v>0</v>
          </cell>
        </row>
        <row r="26">
          <cell r="C26" t="str">
            <v>30120</v>
          </cell>
          <cell r="D26">
            <v>391.17</v>
          </cell>
          <cell r="E26">
            <v>0</v>
          </cell>
          <cell r="F26">
            <v>0</v>
          </cell>
        </row>
        <row r="27">
          <cell r="C27" t="str">
            <v>30135</v>
          </cell>
          <cell r="D27">
            <v>198508.90999999997</v>
          </cell>
          <cell r="E27">
            <v>0</v>
          </cell>
          <cell r="F27">
            <v>0</v>
          </cell>
        </row>
        <row r="28">
          <cell r="C28" t="str">
            <v>31011</v>
          </cell>
          <cell r="D28">
            <v>873.8</v>
          </cell>
          <cell r="E28">
            <v>0</v>
          </cell>
          <cell r="F28">
            <v>0</v>
          </cell>
        </row>
        <row r="29">
          <cell r="C29" t="str">
            <v>31060</v>
          </cell>
          <cell r="D29">
            <v>52097.8</v>
          </cell>
          <cell r="E29">
            <v>0</v>
          </cell>
          <cell r="F29">
            <v>0</v>
          </cell>
        </row>
        <row r="30">
          <cell r="C30" t="str">
            <v>31100</v>
          </cell>
          <cell r="D30">
            <v>41888.339999999997</v>
          </cell>
          <cell r="E30">
            <v>0</v>
          </cell>
          <cell r="F30">
            <v>0</v>
          </cell>
        </row>
        <row r="31">
          <cell r="C31" t="str">
            <v>31105</v>
          </cell>
          <cell r="D31">
            <v>14096.499999999998</v>
          </cell>
          <cell r="E31">
            <v>0</v>
          </cell>
          <cell r="F31">
            <v>0</v>
          </cell>
        </row>
        <row r="32">
          <cell r="C32" t="str">
            <v>31110</v>
          </cell>
          <cell r="D32">
            <v>2371.65</v>
          </cell>
          <cell r="E32">
            <v>0</v>
          </cell>
          <cell r="F32">
            <v>0</v>
          </cell>
        </row>
        <row r="33">
          <cell r="C33" t="str">
            <v>31115</v>
          </cell>
          <cell r="D33">
            <v>-2029.81</v>
          </cell>
          <cell r="E33">
            <v>0</v>
          </cell>
          <cell r="F33">
            <v>0</v>
          </cell>
        </row>
        <row r="34">
          <cell r="C34" t="str">
            <v>31120</v>
          </cell>
          <cell r="D34">
            <v>25739.609999999997</v>
          </cell>
          <cell r="E34">
            <v>0</v>
          </cell>
          <cell r="F34">
            <v>0</v>
          </cell>
        </row>
        <row r="35">
          <cell r="C35" t="str">
            <v>31125</v>
          </cell>
          <cell r="D35">
            <v>53753.66</v>
          </cell>
          <cell r="E35">
            <v>0</v>
          </cell>
          <cell r="F35">
            <v>0</v>
          </cell>
        </row>
        <row r="36">
          <cell r="C36" t="str">
            <v>31135</v>
          </cell>
          <cell r="D36">
            <v>134252.41999999998</v>
          </cell>
          <cell r="E36">
            <v>0</v>
          </cell>
          <cell r="F36">
            <v>0</v>
          </cell>
        </row>
        <row r="37">
          <cell r="C37" t="str">
            <v>31150</v>
          </cell>
          <cell r="D37">
            <v>16172.61</v>
          </cell>
          <cell r="E37">
            <v>0</v>
          </cell>
          <cell r="F37">
            <v>0</v>
          </cell>
        </row>
        <row r="38">
          <cell r="C38" t="str">
            <v>31155</v>
          </cell>
          <cell r="D38">
            <v>1070054.8399999999</v>
          </cell>
          <cell r="E38">
            <v>0</v>
          </cell>
          <cell r="F38">
            <v>0</v>
          </cell>
        </row>
        <row r="39">
          <cell r="C39" t="str">
            <v>31160</v>
          </cell>
          <cell r="D39">
            <v>278146.33</v>
          </cell>
          <cell r="E39">
            <v>0</v>
          </cell>
          <cell r="F39">
            <v>0</v>
          </cell>
        </row>
        <row r="40">
          <cell r="C40" t="str">
            <v>31165</v>
          </cell>
          <cell r="D40">
            <v>198338.4</v>
          </cell>
          <cell r="E40">
            <v>0</v>
          </cell>
          <cell r="F40">
            <v>0</v>
          </cell>
        </row>
        <row r="41">
          <cell r="C41" t="str">
            <v>31170</v>
          </cell>
          <cell r="D41">
            <v>1807083.0499999998</v>
          </cell>
          <cell r="E41">
            <v>0</v>
          </cell>
          <cell r="F41">
            <v>0</v>
          </cell>
        </row>
        <row r="42">
          <cell r="C42" t="str">
            <v>31175</v>
          </cell>
          <cell r="D42">
            <v>499257.40999999992</v>
          </cell>
          <cell r="E42">
            <v>0</v>
          </cell>
          <cell r="F42">
            <v>0</v>
          </cell>
        </row>
        <row r="43">
          <cell r="C43" t="str">
            <v>31180</v>
          </cell>
          <cell r="D43">
            <v>555218.84000000008</v>
          </cell>
          <cell r="E43">
            <v>0</v>
          </cell>
          <cell r="F43">
            <v>0</v>
          </cell>
        </row>
        <row r="44">
          <cell r="C44" t="str">
            <v>31200</v>
          </cell>
          <cell r="D44">
            <v>151093.66</v>
          </cell>
          <cell r="E44">
            <v>0</v>
          </cell>
          <cell r="F44">
            <v>0</v>
          </cell>
        </row>
        <row r="45">
          <cell r="C45" t="str">
            <v>31315</v>
          </cell>
          <cell r="D45">
            <v>2446183.7799999998</v>
          </cell>
          <cell r="E45">
            <v>0</v>
          </cell>
          <cell r="F45">
            <v>0</v>
          </cell>
        </row>
        <row r="46">
          <cell r="C46" t="str">
            <v>31320</v>
          </cell>
          <cell r="D46">
            <v>1433250.5899999999</v>
          </cell>
          <cell r="E46">
            <v>0</v>
          </cell>
          <cell r="F46">
            <v>0</v>
          </cell>
        </row>
        <row r="47">
          <cell r="C47" t="str">
            <v>31330</v>
          </cell>
          <cell r="D47">
            <v>3279845.56</v>
          </cell>
          <cell r="E47">
            <v>0</v>
          </cell>
          <cell r="F47">
            <v>0</v>
          </cell>
        </row>
        <row r="48">
          <cell r="C48" t="str">
            <v>31335</v>
          </cell>
          <cell r="D48">
            <v>2505169.2899999996</v>
          </cell>
          <cell r="E48">
            <v>0</v>
          </cell>
          <cell r="F48">
            <v>0</v>
          </cell>
        </row>
        <row r="49">
          <cell r="C49" t="str">
            <v>31340</v>
          </cell>
          <cell r="D49">
            <v>2924019.27</v>
          </cell>
          <cell r="E49">
            <v>0</v>
          </cell>
          <cell r="F49">
            <v>0</v>
          </cell>
        </row>
        <row r="50">
          <cell r="C50" t="str">
            <v>31345</v>
          </cell>
          <cell r="D50">
            <v>2542853.4999999995</v>
          </cell>
          <cell r="E50">
            <v>0</v>
          </cell>
          <cell r="F50">
            <v>0</v>
          </cell>
        </row>
        <row r="51">
          <cell r="C51" t="str">
            <v>31350</v>
          </cell>
          <cell r="D51">
            <v>1401503.3699999999</v>
          </cell>
          <cell r="E51">
            <v>0</v>
          </cell>
          <cell r="F51">
            <v>0</v>
          </cell>
        </row>
        <row r="52">
          <cell r="C52" t="str">
            <v>31360</v>
          </cell>
          <cell r="D52">
            <v>124545.9</v>
          </cell>
          <cell r="E52">
            <v>0</v>
          </cell>
          <cell r="F52">
            <v>0</v>
          </cell>
        </row>
        <row r="53">
          <cell r="C53" t="str">
            <v>31365</v>
          </cell>
          <cell r="D53">
            <v>704061.23999999987</v>
          </cell>
          <cell r="E53">
            <v>0</v>
          </cell>
          <cell r="F53">
            <v>0</v>
          </cell>
        </row>
        <row r="54">
          <cell r="C54" t="str">
            <v>31400</v>
          </cell>
          <cell r="D54">
            <v>1246.82</v>
          </cell>
          <cell r="E54">
            <v>0</v>
          </cell>
          <cell r="F54">
            <v>0</v>
          </cell>
        </row>
        <row r="55">
          <cell r="C55" t="str">
            <v>31655</v>
          </cell>
          <cell r="D55">
            <v>54657.280000000006</v>
          </cell>
          <cell r="E55">
            <v>0.64170000000000005</v>
          </cell>
          <cell r="F55">
            <v>35073.58</v>
          </cell>
        </row>
        <row r="56">
          <cell r="C56" t="str">
            <v>31660</v>
          </cell>
          <cell r="D56">
            <v>-0.03</v>
          </cell>
          <cell r="E56">
            <v>0.64170000000000005</v>
          </cell>
          <cell r="F56">
            <v>-0.02</v>
          </cell>
        </row>
        <row r="57">
          <cell r="C57" t="str">
            <v>31670</v>
          </cell>
          <cell r="D57">
            <v>520556.99000000011</v>
          </cell>
          <cell r="E57">
            <v>0.64170000000000005</v>
          </cell>
          <cell r="F57">
            <v>334041.42</v>
          </cell>
        </row>
        <row r="58">
          <cell r="C58" t="str">
            <v>31671</v>
          </cell>
          <cell r="D58">
            <v>332239.48000000004</v>
          </cell>
          <cell r="E58">
            <v>0.64170000000000005</v>
          </cell>
          <cell r="F58">
            <v>213198.07</v>
          </cell>
        </row>
        <row r="59">
          <cell r="C59" t="str">
            <v>31680</v>
          </cell>
          <cell r="D59">
            <v>3187954.9099999983</v>
          </cell>
          <cell r="E59">
            <v>0.64170000000000005</v>
          </cell>
          <cell r="F59">
            <v>2045710.67</v>
          </cell>
        </row>
        <row r="60">
          <cell r="C60" t="str">
            <v>31685</v>
          </cell>
          <cell r="D60">
            <v>24156.68</v>
          </cell>
          <cell r="E60">
            <v>0.64170000000000005</v>
          </cell>
          <cell r="F60">
            <v>15501.34</v>
          </cell>
        </row>
        <row r="61">
          <cell r="C61" t="str">
            <v>31695</v>
          </cell>
          <cell r="D61">
            <v>2794528.7399999974</v>
          </cell>
          <cell r="E61">
            <v>0.64170000000000005</v>
          </cell>
          <cell r="F61">
            <v>1793249.09</v>
          </cell>
        </row>
        <row r="62">
          <cell r="C62" t="str">
            <v>31747</v>
          </cell>
          <cell r="D62">
            <v>18035.990000000002</v>
          </cell>
          <cell r="E62">
            <v>0.64170000000000005</v>
          </cell>
          <cell r="F62">
            <v>11573.69</v>
          </cell>
        </row>
        <row r="63">
          <cell r="C63" t="str">
            <v>31750</v>
          </cell>
          <cell r="D63">
            <v>121759.59</v>
          </cell>
          <cell r="E63">
            <v>0.64170000000000005</v>
          </cell>
          <cell r="F63">
            <v>78133.13</v>
          </cell>
        </row>
        <row r="64">
          <cell r="C64" t="str">
            <v>31755</v>
          </cell>
          <cell r="D64">
            <v>56271.28</v>
          </cell>
          <cell r="E64">
            <v>0.64170000000000005</v>
          </cell>
          <cell r="F64">
            <v>36109.279999999999</v>
          </cell>
        </row>
        <row r="65">
          <cell r="C65" t="str">
            <v>31760</v>
          </cell>
          <cell r="D65">
            <v>32793.78</v>
          </cell>
          <cell r="E65">
            <v>0.64170000000000005</v>
          </cell>
          <cell r="F65">
            <v>21043.77</v>
          </cell>
        </row>
        <row r="66">
          <cell r="C66" t="str">
            <v>31795</v>
          </cell>
          <cell r="D66">
            <v>1166808.1299999999</v>
          </cell>
          <cell r="E66">
            <v>0.64170000000000005</v>
          </cell>
          <cell r="F66">
            <v>748740.78</v>
          </cell>
        </row>
        <row r="67">
          <cell r="C67" t="str">
            <v>31798</v>
          </cell>
          <cell r="D67">
            <v>82298.790000000023</v>
          </cell>
          <cell r="E67">
            <v>0.64170000000000005</v>
          </cell>
          <cell r="F67">
            <v>52811.13</v>
          </cell>
        </row>
        <row r="68">
          <cell r="C68" t="str">
            <v>31800</v>
          </cell>
          <cell r="D68">
            <v>4126.99</v>
          </cell>
          <cell r="E68">
            <v>0</v>
          </cell>
          <cell r="F68">
            <v>0</v>
          </cell>
        </row>
        <row r="69">
          <cell r="C69" t="str">
            <v>31815</v>
          </cell>
          <cell r="D69">
            <v>562.5</v>
          </cell>
          <cell r="E69">
            <v>0.64170000000000005</v>
          </cell>
          <cell r="F69">
            <v>360.96</v>
          </cell>
        </row>
        <row r="70">
          <cell r="C70" t="str">
            <v>31825</v>
          </cell>
          <cell r="D70">
            <v>2933.09</v>
          </cell>
          <cell r="E70">
            <v>0.64170000000000005</v>
          </cell>
          <cell r="F70">
            <v>1882.16</v>
          </cell>
        </row>
        <row r="71">
          <cell r="C71" t="str">
            <v>31850</v>
          </cell>
          <cell r="D71">
            <v>430310.43000000005</v>
          </cell>
          <cell r="E71">
            <v>0.64170000000000005</v>
          </cell>
          <cell r="F71">
            <v>276130.2</v>
          </cell>
        </row>
        <row r="72">
          <cell r="C72" t="str">
            <v>31855</v>
          </cell>
          <cell r="D72">
            <v>4928.37</v>
          </cell>
          <cell r="E72">
            <v>0.64170000000000005</v>
          </cell>
          <cell r="F72">
            <v>3162.54</v>
          </cell>
        </row>
        <row r="73">
          <cell r="C73" t="str">
            <v>31865</v>
          </cell>
          <cell r="D73">
            <v>1028.46</v>
          </cell>
          <cell r="E73">
            <v>0.64170000000000005</v>
          </cell>
          <cell r="F73">
            <v>659.96</v>
          </cell>
        </row>
        <row r="74">
          <cell r="C74" t="str">
            <v>31870</v>
          </cell>
          <cell r="D74">
            <v>777.06</v>
          </cell>
          <cell r="E74">
            <v>0.64170000000000005</v>
          </cell>
          <cell r="F74">
            <v>498.64</v>
          </cell>
        </row>
        <row r="75">
          <cell r="C75" t="str">
            <v>31875</v>
          </cell>
          <cell r="D75">
            <v>2321090.7999999989</v>
          </cell>
          <cell r="E75">
            <v>0.64170000000000005</v>
          </cell>
          <cell r="F75">
            <v>1489443.97</v>
          </cell>
        </row>
        <row r="76">
          <cell r="C76" t="str">
            <v>31885</v>
          </cell>
          <cell r="D76">
            <v>1474279.4900000007</v>
          </cell>
          <cell r="E76">
            <v>0.64170000000000005</v>
          </cell>
          <cell r="F76">
            <v>946045.15</v>
          </cell>
        </row>
        <row r="77">
          <cell r="C77" t="str">
            <v>31890</v>
          </cell>
          <cell r="D77">
            <v>127416.82</v>
          </cell>
          <cell r="E77">
            <v>0.64170000000000005</v>
          </cell>
          <cell r="F77">
            <v>81763.37</v>
          </cell>
        </row>
        <row r="78">
          <cell r="C78" t="str">
            <v>31900</v>
          </cell>
          <cell r="D78">
            <v>72869.820000000007</v>
          </cell>
          <cell r="E78">
            <v>0.64170000000000005</v>
          </cell>
          <cell r="F78">
            <v>46760.56</v>
          </cell>
        </row>
        <row r="79">
          <cell r="C79" t="str">
            <v>31905</v>
          </cell>
          <cell r="D79">
            <v>9421.15</v>
          </cell>
          <cell r="E79">
            <v>0.64170000000000005</v>
          </cell>
          <cell r="F79">
            <v>6045.55</v>
          </cell>
        </row>
        <row r="80">
          <cell r="C80" t="str">
            <v>31915</v>
          </cell>
          <cell r="D80">
            <v>104491.06</v>
          </cell>
          <cell r="E80">
            <v>0.64170000000000005</v>
          </cell>
          <cell r="F80">
            <v>67051.91</v>
          </cell>
        </row>
        <row r="81">
          <cell r="C81" t="str">
            <v>32000</v>
          </cell>
          <cell r="D81">
            <v>12541.55</v>
          </cell>
          <cell r="E81">
            <v>0</v>
          </cell>
          <cell r="F81">
            <v>0</v>
          </cell>
        </row>
        <row r="82">
          <cell r="C82" t="str">
            <v>40100</v>
          </cell>
          <cell r="D82">
            <v>507403.03999999992</v>
          </cell>
          <cell r="E82">
            <v>0</v>
          </cell>
          <cell r="F82">
            <v>0</v>
          </cell>
        </row>
        <row r="83">
          <cell r="C83" t="str">
            <v>40105</v>
          </cell>
          <cell r="D83">
            <v>86255.950000000012</v>
          </cell>
          <cell r="E83">
            <v>0</v>
          </cell>
          <cell r="F83">
            <v>0</v>
          </cell>
        </row>
        <row r="84">
          <cell r="C84" t="str">
            <v>40205</v>
          </cell>
          <cell r="D84">
            <v>163080.09999999998</v>
          </cell>
          <cell r="E84">
            <v>0</v>
          </cell>
          <cell r="F84">
            <v>0</v>
          </cell>
        </row>
        <row r="85">
          <cell r="C85" t="str">
            <v>40221</v>
          </cell>
          <cell r="D85">
            <v>3784.61</v>
          </cell>
          <cell r="E85">
            <v>0</v>
          </cell>
          <cell r="F85">
            <v>0</v>
          </cell>
        </row>
        <row r="86">
          <cell r="C86" t="str">
            <v>40226</v>
          </cell>
          <cell r="D86">
            <v>11335.2</v>
          </cell>
          <cell r="E86">
            <v>0</v>
          </cell>
          <cell r="F86">
            <v>0</v>
          </cell>
        </row>
        <row r="87">
          <cell r="C87" t="str">
            <v>40240</v>
          </cell>
          <cell r="D87">
            <v>64543.490000000013</v>
          </cell>
          <cell r="E87">
            <v>0</v>
          </cell>
          <cell r="F87">
            <v>0</v>
          </cell>
        </row>
        <row r="88">
          <cell r="C88" t="str">
            <v>40275</v>
          </cell>
          <cell r="D88">
            <v>14752.7</v>
          </cell>
          <cell r="E88">
            <v>0</v>
          </cell>
          <cell r="F88">
            <v>0</v>
          </cell>
        </row>
        <row r="89">
          <cell r="C89" t="str">
            <v>40400</v>
          </cell>
          <cell r="D89">
            <v>1996801.9400000002</v>
          </cell>
          <cell r="E89">
            <v>0</v>
          </cell>
          <cell r="F89">
            <v>0</v>
          </cell>
        </row>
        <row r="90">
          <cell r="C90" t="str">
            <v>40405</v>
          </cell>
          <cell r="D90">
            <v>1505620.37</v>
          </cell>
          <cell r="E90">
            <v>0</v>
          </cell>
          <cell r="F90">
            <v>0</v>
          </cell>
        </row>
        <row r="91">
          <cell r="C91" t="str">
            <v>40410</v>
          </cell>
          <cell r="D91">
            <v>2141936.85</v>
          </cell>
          <cell r="E91">
            <v>0</v>
          </cell>
          <cell r="F91">
            <v>0</v>
          </cell>
        </row>
        <row r="92">
          <cell r="C92" t="str">
            <v>40415</v>
          </cell>
          <cell r="D92">
            <v>1134787.0299999998</v>
          </cell>
          <cell r="E92">
            <v>0</v>
          </cell>
          <cell r="F92">
            <v>0</v>
          </cell>
        </row>
        <row r="93">
          <cell r="C93" t="str">
            <v>40417</v>
          </cell>
          <cell r="D93">
            <v>245528.13999999998</v>
          </cell>
          <cell r="E93">
            <v>0</v>
          </cell>
          <cell r="F93">
            <v>0</v>
          </cell>
        </row>
        <row r="94">
          <cell r="C94" t="str">
            <v>40445</v>
          </cell>
          <cell r="D94">
            <v>3281541.66</v>
          </cell>
          <cell r="E94">
            <v>0</v>
          </cell>
          <cell r="F94">
            <v>0</v>
          </cell>
        </row>
        <row r="95">
          <cell r="C95" t="str">
            <v>40450</v>
          </cell>
          <cell r="D95">
            <v>2895322.7999999993</v>
          </cell>
          <cell r="E95">
            <v>0</v>
          </cell>
          <cell r="F95">
            <v>0</v>
          </cell>
        </row>
        <row r="96">
          <cell r="C96" t="str">
            <v>40455</v>
          </cell>
          <cell r="D96">
            <v>2413848.5899999994</v>
          </cell>
          <cell r="E96">
            <v>0</v>
          </cell>
          <cell r="F96">
            <v>0</v>
          </cell>
        </row>
        <row r="97">
          <cell r="C97" t="str">
            <v>40460</v>
          </cell>
          <cell r="D97">
            <v>3143265.0599999996</v>
          </cell>
          <cell r="E97">
            <v>0</v>
          </cell>
          <cell r="F97">
            <v>0</v>
          </cell>
        </row>
        <row r="98">
          <cell r="C98" t="str">
            <v>40475</v>
          </cell>
          <cell r="D98">
            <v>1276406</v>
          </cell>
          <cell r="E98">
            <v>0</v>
          </cell>
          <cell r="F98">
            <v>0</v>
          </cell>
        </row>
        <row r="99">
          <cell r="C99" t="str">
            <v>40505</v>
          </cell>
          <cell r="D99">
            <v>886348.95</v>
          </cell>
          <cell r="E99">
            <v>0</v>
          </cell>
          <cell r="F99">
            <v>0</v>
          </cell>
        </row>
        <row r="100">
          <cell r="C100" t="str">
            <v>40510</v>
          </cell>
          <cell r="D100">
            <v>1052807.3499999999</v>
          </cell>
          <cell r="E100">
            <v>0</v>
          </cell>
          <cell r="F100">
            <v>0</v>
          </cell>
        </row>
        <row r="101">
          <cell r="C101" t="str">
            <v>40525</v>
          </cell>
          <cell r="D101">
            <v>1715565.2300000002</v>
          </cell>
          <cell r="E101">
            <v>0</v>
          </cell>
          <cell r="F101">
            <v>0</v>
          </cell>
        </row>
        <row r="102">
          <cell r="C102" t="str">
            <v>40530</v>
          </cell>
          <cell r="D102">
            <v>2809597.1600000006</v>
          </cell>
          <cell r="E102">
            <v>0</v>
          </cell>
          <cell r="F102">
            <v>0</v>
          </cell>
        </row>
        <row r="103">
          <cell r="C103" t="str">
            <v>40550</v>
          </cell>
          <cell r="D103">
            <v>305487.17000000004</v>
          </cell>
          <cell r="E103">
            <v>4.4049999999999999E-2</v>
          </cell>
          <cell r="F103">
            <v>13456.71</v>
          </cell>
        </row>
        <row r="104">
          <cell r="C104" t="str">
            <v>40576</v>
          </cell>
          <cell r="D104">
            <v>1067532.3000000003</v>
          </cell>
          <cell r="E104">
            <v>0</v>
          </cell>
          <cell r="F104">
            <v>0</v>
          </cell>
        </row>
        <row r="105">
          <cell r="C105" t="str">
            <v>40605</v>
          </cell>
          <cell r="D105">
            <v>152102.96000000002</v>
          </cell>
          <cell r="E105">
            <v>0</v>
          </cell>
          <cell r="F105">
            <v>0</v>
          </cell>
        </row>
        <row r="106">
          <cell r="C106" t="str">
            <v>40700</v>
          </cell>
          <cell r="D106">
            <v>675072.6100000001</v>
          </cell>
          <cell r="E106">
            <v>0</v>
          </cell>
          <cell r="F106">
            <v>0</v>
          </cell>
        </row>
        <row r="107">
          <cell r="C107" t="str">
            <v>40710</v>
          </cell>
          <cell r="D107">
            <v>2705.8999999999996</v>
          </cell>
          <cell r="E107">
            <v>0</v>
          </cell>
          <cell r="F107">
            <v>0</v>
          </cell>
        </row>
        <row r="108">
          <cell r="C108" t="str">
            <v>40715</v>
          </cell>
          <cell r="D108">
            <v>55490.459999999992</v>
          </cell>
          <cell r="E108">
            <v>0</v>
          </cell>
          <cell r="F108">
            <v>0</v>
          </cell>
        </row>
        <row r="109">
          <cell r="C109" t="str">
            <v>40720</v>
          </cell>
          <cell r="D109">
            <v>190398.06000000003</v>
          </cell>
          <cell r="E109">
            <v>0</v>
          </cell>
          <cell r="F109">
            <v>0</v>
          </cell>
        </row>
        <row r="110">
          <cell r="C110" t="str">
            <v>40730</v>
          </cell>
          <cell r="D110">
            <v>905344.08</v>
          </cell>
          <cell r="E110">
            <v>4.4049999999999999E-2</v>
          </cell>
          <cell r="F110">
            <v>39880.410000000003</v>
          </cell>
        </row>
        <row r="111">
          <cell r="C111" t="str">
            <v>40735</v>
          </cell>
          <cell r="D111">
            <v>3477197.3</v>
          </cell>
          <cell r="E111">
            <v>4.4049999999999999E-2</v>
          </cell>
          <cell r="F111">
            <v>153170.54</v>
          </cell>
        </row>
        <row r="112">
          <cell r="C112" t="str">
            <v>40745</v>
          </cell>
          <cell r="D112">
            <v>1594997.5900000003</v>
          </cell>
          <cell r="E112">
            <v>4.4049999999999999E-2</v>
          </cell>
          <cell r="F112">
            <v>70259.64</v>
          </cell>
        </row>
        <row r="113">
          <cell r="C113" t="str">
            <v>40755</v>
          </cell>
          <cell r="D113">
            <v>365934.84999999992</v>
          </cell>
          <cell r="E113">
            <v>4.4049999999999999E-2</v>
          </cell>
          <cell r="F113">
            <v>16119.43</v>
          </cell>
        </row>
        <row r="114">
          <cell r="C114" t="str">
            <v>40760</v>
          </cell>
          <cell r="D114">
            <v>43667.46</v>
          </cell>
          <cell r="E114">
            <v>4.4049999999999999E-2</v>
          </cell>
          <cell r="F114">
            <v>1923.55</v>
          </cell>
        </row>
        <row r="115">
          <cell r="C115" t="str">
            <v>40761</v>
          </cell>
          <cell r="D115">
            <v>5924.96</v>
          </cell>
          <cell r="E115">
            <v>4.4049999999999999E-2</v>
          </cell>
          <cell r="F115">
            <v>260.99</v>
          </cell>
        </row>
        <row r="116">
          <cell r="C116" t="str">
            <v>40762</v>
          </cell>
          <cell r="D116">
            <v>26609.54</v>
          </cell>
          <cell r="E116">
            <v>4.4049999999999999E-2</v>
          </cell>
          <cell r="F116">
            <v>1172.1500000000001</v>
          </cell>
        </row>
        <row r="117">
          <cell r="C117" t="str">
            <v>40763</v>
          </cell>
          <cell r="D117">
            <v>11944.98</v>
          </cell>
          <cell r="E117">
            <v>4.4049999999999999E-2</v>
          </cell>
          <cell r="F117">
            <v>526.17999999999995</v>
          </cell>
        </row>
        <row r="118">
          <cell r="C118" t="str">
            <v>40770</v>
          </cell>
          <cell r="D118">
            <v>2138721.6099999994</v>
          </cell>
          <cell r="E118">
            <v>4.4049999999999999E-2</v>
          </cell>
          <cell r="F118">
            <v>94210.69</v>
          </cell>
        </row>
        <row r="119">
          <cell r="C119" t="str">
            <v>40775</v>
          </cell>
          <cell r="D119">
            <v>4550166.03</v>
          </cell>
          <cell r="E119">
            <v>4.4049999999999999E-2</v>
          </cell>
          <cell r="F119">
            <v>200434.81</v>
          </cell>
        </row>
        <row r="120">
          <cell r="C120" t="str">
            <v>40780</v>
          </cell>
          <cell r="D120">
            <v>838838.55999999994</v>
          </cell>
          <cell r="E120">
            <v>4.4049999999999999E-2</v>
          </cell>
          <cell r="F120">
            <v>36950.839999999997</v>
          </cell>
        </row>
        <row r="121">
          <cell r="C121" t="str">
            <v>40785</v>
          </cell>
          <cell r="D121">
            <v>1433548.9200000002</v>
          </cell>
          <cell r="E121">
            <v>4.4049999999999999E-2</v>
          </cell>
          <cell r="F121">
            <v>63147.83</v>
          </cell>
        </row>
        <row r="122">
          <cell r="C122" t="str">
            <v>40790</v>
          </cell>
          <cell r="D122">
            <v>249.23</v>
          </cell>
          <cell r="E122">
            <v>4.4049999999999999E-2</v>
          </cell>
          <cell r="F122">
            <v>10.98</v>
          </cell>
        </row>
        <row r="123">
          <cell r="C123" t="str">
            <v>40795</v>
          </cell>
          <cell r="D123">
            <v>653539.9</v>
          </cell>
          <cell r="E123">
            <v>4.4049999999999999E-2</v>
          </cell>
          <cell r="F123">
            <v>28788.43</v>
          </cell>
        </row>
        <row r="124">
          <cell r="C124" t="str">
            <v>40800</v>
          </cell>
          <cell r="D124">
            <v>5416.04</v>
          </cell>
          <cell r="E124">
            <v>0</v>
          </cell>
          <cell r="F124">
            <v>0</v>
          </cell>
        </row>
        <row r="125">
          <cell r="C125" t="str">
            <v>40845</v>
          </cell>
          <cell r="D125">
            <v>45122.23</v>
          </cell>
          <cell r="E125">
            <v>0</v>
          </cell>
          <cell r="F125">
            <v>0</v>
          </cell>
        </row>
        <row r="126">
          <cell r="C126" t="str">
            <v>40847</v>
          </cell>
          <cell r="D126">
            <v>194592.29</v>
          </cell>
          <cell r="E126">
            <v>0</v>
          </cell>
          <cell r="F126">
            <v>0</v>
          </cell>
        </row>
        <row r="127">
          <cell r="C127" t="str">
            <v>40850</v>
          </cell>
          <cell r="D127">
            <v>1275419.3500000001</v>
          </cell>
          <cell r="E127">
            <v>0</v>
          </cell>
          <cell r="F127">
            <v>0</v>
          </cell>
        </row>
        <row r="128">
          <cell r="C128" t="str">
            <v>40860</v>
          </cell>
          <cell r="D128">
            <v>889.65</v>
          </cell>
          <cell r="E128">
            <v>0</v>
          </cell>
          <cell r="F128">
            <v>0</v>
          </cell>
        </row>
        <row r="129">
          <cell r="C129" t="str">
            <v>40865</v>
          </cell>
          <cell r="D129">
            <v>405315.93000000005</v>
          </cell>
          <cell r="E129">
            <v>0</v>
          </cell>
          <cell r="F129">
            <v>0</v>
          </cell>
        </row>
        <row r="130">
          <cell r="C130" t="str">
            <v>40870</v>
          </cell>
          <cell r="D130">
            <v>28417.309999999998</v>
          </cell>
          <cell r="E130">
            <v>0</v>
          </cell>
          <cell r="F130">
            <v>0</v>
          </cell>
        </row>
        <row r="131">
          <cell r="C131" t="str">
            <v>40900</v>
          </cell>
          <cell r="D131">
            <v>68796.489999999991</v>
          </cell>
          <cell r="E131">
            <v>0</v>
          </cell>
          <cell r="F131">
            <v>0</v>
          </cell>
        </row>
        <row r="132">
          <cell r="C132" t="str">
            <v>40905</v>
          </cell>
          <cell r="D132">
            <v>772740.88</v>
          </cell>
          <cell r="E132">
            <v>0</v>
          </cell>
          <cell r="F132">
            <v>0</v>
          </cell>
        </row>
        <row r="133">
          <cell r="C133" t="str">
            <v>40916</v>
          </cell>
          <cell r="D133">
            <v>278058.94999999995</v>
          </cell>
          <cell r="E133">
            <v>0</v>
          </cell>
          <cell r="F133">
            <v>0</v>
          </cell>
        </row>
        <row r="134">
          <cell r="C134" t="str">
            <v>40970</v>
          </cell>
          <cell r="D134">
            <v>23236.39</v>
          </cell>
          <cell r="E134">
            <v>0</v>
          </cell>
          <cell r="F134">
            <v>0</v>
          </cell>
        </row>
        <row r="135">
          <cell r="C135" t="str">
            <v>41005</v>
          </cell>
          <cell r="D135">
            <v>405585.00000000006</v>
          </cell>
          <cell r="E135">
            <v>0</v>
          </cell>
          <cell r="F135">
            <v>0</v>
          </cell>
        </row>
        <row r="136">
          <cell r="C136" t="str">
            <v>41010</v>
          </cell>
          <cell r="D136">
            <v>498757.42000000004</v>
          </cell>
          <cell r="E136">
            <v>0</v>
          </cell>
          <cell r="F136">
            <v>0</v>
          </cell>
        </row>
        <row r="137">
          <cell r="C137" t="str">
            <v>41017</v>
          </cell>
          <cell r="D137">
            <v>2447752.9100000006</v>
          </cell>
          <cell r="E137">
            <v>0</v>
          </cell>
          <cell r="F137">
            <v>0</v>
          </cell>
        </row>
        <row r="138">
          <cell r="C138" t="str">
            <v>41025</v>
          </cell>
          <cell r="D138">
            <v>64470.919999999991</v>
          </cell>
          <cell r="E138">
            <v>0</v>
          </cell>
          <cell r="F138">
            <v>0</v>
          </cell>
        </row>
        <row r="139">
          <cell r="C139" t="str">
            <v>41026</v>
          </cell>
          <cell r="D139">
            <v>1027274.78</v>
          </cell>
          <cell r="E139">
            <v>0</v>
          </cell>
          <cell r="F139">
            <v>0</v>
          </cell>
        </row>
        <row r="140">
          <cell r="C140" t="str">
            <v>41030</v>
          </cell>
          <cell r="D140">
            <v>4212.5200000000004</v>
          </cell>
          <cell r="E140">
            <v>0</v>
          </cell>
          <cell r="F140">
            <v>0</v>
          </cell>
        </row>
        <row r="141">
          <cell r="C141" t="str">
            <v>41035</v>
          </cell>
          <cell r="D141">
            <v>2807.23</v>
          </cell>
          <cell r="E141">
            <v>0</v>
          </cell>
          <cell r="F141">
            <v>0</v>
          </cell>
        </row>
        <row r="142">
          <cell r="C142" t="str">
            <v>41045</v>
          </cell>
          <cell r="D142">
            <v>84636.37999999999</v>
          </cell>
          <cell r="E142">
            <v>0</v>
          </cell>
          <cell r="F142">
            <v>0</v>
          </cell>
        </row>
        <row r="143">
          <cell r="C143" t="str">
            <v>41050</v>
          </cell>
          <cell r="D143">
            <v>129964.35000000002</v>
          </cell>
          <cell r="E143">
            <v>0</v>
          </cell>
          <cell r="F143">
            <v>0</v>
          </cell>
        </row>
        <row r="144">
          <cell r="C144" t="str">
            <v>41060</v>
          </cell>
          <cell r="D144">
            <v>227559.66</v>
          </cell>
          <cell r="E144">
            <v>0</v>
          </cell>
          <cell r="F144">
            <v>0</v>
          </cell>
        </row>
        <row r="145">
          <cell r="C145" t="str">
            <v>41065</v>
          </cell>
          <cell r="D145">
            <v>131048.39</v>
          </cell>
          <cell r="E145">
            <v>0</v>
          </cell>
          <cell r="F145">
            <v>0</v>
          </cell>
        </row>
        <row r="146">
          <cell r="C146" t="str">
            <v>41070</v>
          </cell>
          <cell r="D146">
            <v>1916.33</v>
          </cell>
          <cell r="E146">
            <v>0</v>
          </cell>
          <cell r="F146">
            <v>0</v>
          </cell>
        </row>
        <row r="147">
          <cell r="C147" t="str">
            <v>41075</v>
          </cell>
          <cell r="D147">
            <v>340352.75000000006</v>
          </cell>
          <cell r="E147">
            <v>0</v>
          </cell>
          <cell r="F147">
            <v>0</v>
          </cell>
        </row>
        <row r="148">
          <cell r="C148" t="str">
            <v>41085</v>
          </cell>
          <cell r="D148">
            <v>39041.599999999999</v>
          </cell>
          <cell r="E148">
            <v>0</v>
          </cell>
          <cell r="F148">
            <v>0</v>
          </cell>
        </row>
        <row r="149">
          <cell r="C149" t="str">
            <v>41090</v>
          </cell>
          <cell r="D149">
            <v>229099.63000000003</v>
          </cell>
          <cell r="E149">
            <v>0</v>
          </cell>
          <cell r="F149">
            <v>0</v>
          </cell>
        </row>
        <row r="150">
          <cell r="C150" t="str">
            <v>41095</v>
          </cell>
          <cell r="D150">
            <v>180736.9</v>
          </cell>
          <cell r="E150">
            <v>0</v>
          </cell>
          <cell r="F150">
            <v>0</v>
          </cell>
        </row>
        <row r="151">
          <cell r="C151" t="str">
            <v>41105</v>
          </cell>
          <cell r="D151">
            <v>76785.859999999986</v>
          </cell>
          <cell r="E151">
            <v>0</v>
          </cell>
          <cell r="F151">
            <v>0</v>
          </cell>
        </row>
        <row r="152">
          <cell r="C152" t="str">
            <v>41120</v>
          </cell>
          <cell r="D152">
            <v>1050080.6499999999</v>
          </cell>
          <cell r="E152">
            <v>0</v>
          </cell>
          <cell r="F152">
            <v>0</v>
          </cell>
        </row>
        <row r="153">
          <cell r="C153" t="str">
            <v>41121</v>
          </cell>
          <cell r="D153">
            <v>1508230.12</v>
          </cell>
          <cell r="E153">
            <v>0.16925000000000001</v>
          </cell>
          <cell r="F153">
            <v>255267.95</v>
          </cell>
        </row>
        <row r="154">
          <cell r="C154" t="str">
            <v>41130</v>
          </cell>
          <cell r="D154">
            <v>8440.14</v>
          </cell>
          <cell r="E154">
            <v>0</v>
          </cell>
          <cell r="F154">
            <v>0</v>
          </cell>
        </row>
        <row r="155">
          <cell r="C155" t="str">
            <v>41140</v>
          </cell>
          <cell r="D155">
            <v>99653.51999999999</v>
          </cell>
          <cell r="E155">
            <v>0</v>
          </cell>
          <cell r="F155">
            <v>0</v>
          </cell>
        </row>
        <row r="156">
          <cell r="C156" t="str">
            <v>41150</v>
          </cell>
          <cell r="D156">
            <v>448939.17999999993</v>
          </cell>
          <cell r="E156">
            <v>0</v>
          </cell>
          <cell r="F156">
            <v>0</v>
          </cell>
        </row>
        <row r="157">
          <cell r="C157" t="str">
            <v>41165</v>
          </cell>
          <cell r="D157">
            <v>612570.42999999993</v>
          </cell>
          <cell r="E157">
            <v>0</v>
          </cell>
          <cell r="F157">
            <v>0</v>
          </cell>
        </row>
        <row r="158">
          <cell r="C158" t="str">
            <v>41166</v>
          </cell>
          <cell r="D158">
            <v>172627.43</v>
          </cell>
          <cell r="E158">
            <v>0</v>
          </cell>
          <cell r="F158">
            <v>0</v>
          </cell>
        </row>
        <row r="159">
          <cell r="C159" t="str">
            <v>41170</v>
          </cell>
          <cell r="D159">
            <v>31388.260000000002</v>
          </cell>
          <cell r="E159">
            <v>0</v>
          </cell>
          <cell r="F159">
            <v>0</v>
          </cell>
        </row>
        <row r="160">
          <cell r="C160" t="str">
            <v>41175</v>
          </cell>
          <cell r="D160">
            <v>1956.52</v>
          </cell>
          <cell r="E160">
            <v>0</v>
          </cell>
          <cell r="F160">
            <v>0</v>
          </cell>
        </row>
        <row r="161">
          <cell r="C161" t="str">
            <v>41180</v>
          </cell>
          <cell r="D161">
            <v>30156.04</v>
          </cell>
          <cell r="E161">
            <v>0</v>
          </cell>
          <cell r="F161">
            <v>0</v>
          </cell>
        </row>
        <row r="162">
          <cell r="C162" t="str">
            <v>41185</v>
          </cell>
          <cell r="D162">
            <v>7733.04</v>
          </cell>
          <cell r="E162">
            <v>0</v>
          </cell>
          <cell r="F162">
            <v>0</v>
          </cell>
        </row>
        <row r="163">
          <cell r="C163" t="str">
            <v>41186</v>
          </cell>
          <cell r="D163">
            <v>23935.849999999995</v>
          </cell>
          <cell r="E163">
            <v>0</v>
          </cell>
          <cell r="F163">
            <v>0</v>
          </cell>
        </row>
        <row r="164">
          <cell r="C164" t="str">
            <v>41190</v>
          </cell>
          <cell r="D164">
            <v>27856.61</v>
          </cell>
          <cell r="E164">
            <v>0</v>
          </cell>
          <cell r="F164">
            <v>0</v>
          </cell>
        </row>
        <row r="165">
          <cell r="C165" t="str">
            <v>41200</v>
          </cell>
          <cell r="D165">
            <v>961731.85999999987</v>
          </cell>
          <cell r="E165">
            <v>0</v>
          </cell>
          <cell r="F165">
            <v>0</v>
          </cell>
        </row>
        <row r="166">
          <cell r="C166" t="str">
            <v>41210</v>
          </cell>
          <cell r="D166">
            <v>433408.60000000003</v>
          </cell>
          <cell r="E166">
            <v>0</v>
          </cell>
          <cell r="F166">
            <v>0</v>
          </cell>
        </row>
        <row r="167">
          <cell r="C167" t="str">
            <v>41213</v>
          </cell>
          <cell r="D167">
            <v>789843.76</v>
          </cell>
          <cell r="E167">
            <v>0</v>
          </cell>
          <cell r="F167">
            <v>0</v>
          </cell>
        </row>
        <row r="168">
          <cell r="C168" t="str">
            <v>41215</v>
          </cell>
          <cell r="D168">
            <v>1436.52</v>
          </cell>
          <cell r="E168">
            <v>0</v>
          </cell>
          <cell r="F168">
            <v>0</v>
          </cell>
        </row>
        <row r="169">
          <cell r="C169" t="str">
            <v>41217</v>
          </cell>
          <cell r="D169">
            <v>-0.37</v>
          </cell>
          <cell r="E169">
            <v>0</v>
          </cell>
          <cell r="F169">
            <v>0</v>
          </cell>
        </row>
        <row r="170">
          <cell r="C170" t="str">
            <v>41225</v>
          </cell>
          <cell r="D170">
            <v>23545.54</v>
          </cell>
          <cell r="E170">
            <v>0</v>
          </cell>
          <cell r="F170">
            <v>0</v>
          </cell>
        </row>
        <row r="171">
          <cell r="C171" t="str">
            <v>41227</v>
          </cell>
          <cell r="D171">
            <v>190449.85</v>
          </cell>
          <cell r="E171">
            <v>0</v>
          </cell>
          <cell r="F171">
            <v>0</v>
          </cell>
        </row>
        <row r="172">
          <cell r="C172" t="str">
            <v>41230</v>
          </cell>
          <cell r="D172">
            <v>168511.87</v>
          </cell>
          <cell r="E172">
            <v>0</v>
          </cell>
          <cell r="F172">
            <v>0</v>
          </cell>
        </row>
        <row r="173">
          <cell r="C173" t="str">
            <v>41233</v>
          </cell>
          <cell r="D173">
            <v>15611.670000000002</v>
          </cell>
          <cell r="E173">
            <v>0</v>
          </cell>
          <cell r="F173">
            <v>0</v>
          </cell>
        </row>
        <row r="174">
          <cell r="C174" t="str">
            <v>41235</v>
          </cell>
          <cell r="D174">
            <v>78212.17</v>
          </cell>
          <cell r="E174">
            <v>0</v>
          </cell>
          <cell r="F174">
            <v>0</v>
          </cell>
        </row>
        <row r="175">
          <cell r="C175" t="str">
            <v>41237</v>
          </cell>
          <cell r="D175">
            <v>10309.219999999999</v>
          </cell>
          <cell r="E175">
            <v>0</v>
          </cell>
          <cell r="F175">
            <v>0</v>
          </cell>
        </row>
        <row r="176">
          <cell r="C176" t="str">
            <v>41255</v>
          </cell>
          <cell r="D176">
            <v>9142.83</v>
          </cell>
          <cell r="E176">
            <v>0</v>
          </cell>
          <cell r="F176">
            <v>0</v>
          </cell>
        </row>
        <row r="177">
          <cell r="D177">
            <v>102774950.26000005</v>
          </cell>
          <cell r="F177">
            <v>9280572.0299999993</v>
          </cell>
        </row>
      </sheetData>
      <sheetData sheetId="2">
        <row r="7">
          <cell r="C7" t="str">
            <v>10015</v>
          </cell>
          <cell r="D7">
            <v>15338.53</v>
          </cell>
          <cell r="E7">
            <v>0</v>
          </cell>
          <cell r="F7">
            <v>0</v>
          </cell>
        </row>
        <row r="8">
          <cell r="C8" t="str">
            <v>10050</v>
          </cell>
          <cell r="D8">
            <v>16316.390000000001</v>
          </cell>
          <cell r="E8">
            <v>0</v>
          </cell>
          <cell r="F8">
            <v>0</v>
          </cell>
        </row>
        <row r="9">
          <cell r="C9" t="str">
            <v>12150</v>
          </cell>
          <cell r="D9">
            <v>178942.31000000006</v>
          </cell>
          <cell r="E9">
            <v>0</v>
          </cell>
          <cell r="F9">
            <v>0</v>
          </cell>
        </row>
        <row r="10">
          <cell r="C10" t="str">
            <v>21000</v>
          </cell>
          <cell r="D10">
            <v>8250.4500000000007</v>
          </cell>
          <cell r="E10">
            <v>1</v>
          </cell>
          <cell r="F10">
            <v>8250.4500000000007</v>
          </cell>
        </row>
        <row r="11">
          <cell r="C11" t="str">
            <v>21090</v>
          </cell>
          <cell r="D11">
            <v>4291.68</v>
          </cell>
          <cell r="E11">
            <v>0</v>
          </cell>
          <cell r="F11">
            <v>0</v>
          </cell>
        </row>
        <row r="12">
          <cell r="C12" t="str">
            <v>30001</v>
          </cell>
          <cell r="D12">
            <v>4920196.2600000007</v>
          </cell>
          <cell r="E12">
            <v>1</v>
          </cell>
          <cell r="F12">
            <v>4920196.26</v>
          </cell>
        </row>
        <row r="13">
          <cell r="C13" t="str">
            <v>30002</v>
          </cell>
          <cell r="D13">
            <v>108767.31999999998</v>
          </cell>
          <cell r="E13">
            <v>0</v>
          </cell>
          <cell r="F13">
            <v>0</v>
          </cell>
        </row>
        <row r="14">
          <cell r="C14" t="str">
            <v>30010</v>
          </cell>
          <cell r="D14">
            <v>7182.86</v>
          </cell>
          <cell r="E14">
            <v>0</v>
          </cell>
          <cell r="F14">
            <v>0</v>
          </cell>
        </row>
        <row r="15">
          <cell r="C15" t="str">
            <v>30015</v>
          </cell>
          <cell r="D15">
            <v>108623.85</v>
          </cell>
          <cell r="E15">
            <v>0</v>
          </cell>
          <cell r="F15">
            <v>0</v>
          </cell>
        </row>
        <row r="16">
          <cell r="C16" t="str">
            <v>30026</v>
          </cell>
          <cell r="D16">
            <v>32452.549999999996</v>
          </cell>
          <cell r="E16">
            <v>0</v>
          </cell>
          <cell r="F16">
            <v>0</v>
          </cell>
        </row>
        <row r="17">
          <cell r="C17" t="str">
            <v>30027</v>
          </cell>
          <cell r="D17">
            <v>93910.16</v>
          </cell>
          <cell r="E17">
            <v>1</v>
          </cell>
          <cell r="F17">
            <v>93910.16</v>
          </cell>
        </row>
        <row r="18">
          <cell r="C18" t="str">
            <v>30030</v>
          </cell>
          <cell r="D18">
            <v>204523.59</v>
          </cell>
          <cell r="E18">
            <v>0</v>
          </cell>
          <cell r="F18">
            <v>0</v>
          </cell>
        </row>
        <row r="19">
          <cell r="C19" t="str">
            <v>30040</v>
          </cell>
          <cell r="D19">
            <v>39380.539999999994</v>
          </cell>
          <cell r="E19">
            <v>0</v>
          </cell>
          <cell r="F19">
            <v>0</v>
          </cell>
        </row>
        <row r="20">
          <cell r="C20" t="str">
            <v>30041</v>
          </cell>
          <cell r="D20">
            <v>634.88</v>
          </cell>
          <cell r="E20">
            <v>0</v>
          </cell>
          <cell r="F20">
            <v>0</v>
          </cell>
        </row>
        <row r="21">
          <cell r="C21" t="str">
            <v>30045</v>
          </cell>
          <cell r="D21">
            <v>3793.0899999999997</v>
          </cell>
          <cell r="E21">
            <v>0</v>
          </cell>
          <cell r="F21">
            <v>0</v>
          </cell>
        </row>
        <row r="22">
          <cell r="C22" t="str">
            <v>30075</v>
          </cell>
          <cell r="D22">
            <v>19640.63</v>
          </cell>
          <cell r="E22">
            <v>0</v>
          </cell>
          <cell r="F22">
            <v>0</v>
          </cell>
        </row>
        <row r="23">
          <cell r="C23" t="str">
            <v>30095</v>
          </cell>
          <cell r="D23">
            <v>24362.38</v>
          </cell>
          <cell r="E23">
            <v>0</v>
          </cell>
          <cell r="F23">
            <v>0</v>
          </cell>
        </row>
        <row r="24">
          <cell r="C24" t="str">
            <v>30110</v>
          </cell>
          <cell r="D24">
            <v>24643.34</v>
          </cell>
          <cell r="E24">
            <v>0</v>
          </cell>
          <cell r="F24">
            <v>0</v>
          </cell>
        </row>
        <row r="25">
          <cell r="C25" t="str">
            <v>30115</v>
          </cell>
          <cell r="D25">
            <v>3085.6</v>
          </cell>
          <cell r="E25">
            <v>1</v>
          </cell>
          <cell r="F25">
            <v>3085.6</v>
          </cell>
        </row>
        <row r="26">
          <cell r="C26" t="str">
            <v>30120</v>
          </cell>
          <cell r="D26">
            <v>391.17</v>
          </cell>
          <cell r="E26">
            <v>1</v>
          </cell>
          <cell r="F26">
            <v>391.17</v>
          </cell>
        </row>
        <row r="27">
          <cell r="C27" t="str">
            <v>30135</v>
          </cell>
          <cell r="D27">
            <v>198508.90999999997</v>
          </cell>
          <cell r="E27">
            <v>0</v>
          </cell>
          <cell r="F27">
            <v>0</v>
          </cell>
        </row>
        <row r="28">
          <cell r="C28" t="str">
            <v>31011</v>
          </cell>
          <cell r="D28">
            <v>873.8</v>
          </cell>
          <cell r="E28">
            <v>0</v>
          </cell>
          <cell r="F28">
            <v>0</v>
          </cell>
        </row>
        <row r="29">
          <cell r="C29" t="str">
            <v>31060</v>
          </cell>
          <cell r="D29">
            <v>52097.8</v>
          </cell>
          <cell r="E29">
            <v>0</v>
          </cell>
          <cell r="F29">
            <v>0</v>
          </cell>
        </row>
        <row r="30">
          <cell r="C30" t="str">
            <v>31100</v>
          </cell>
          <cell r="D30">
            <v>41888.339999999997</v>
          </cell>
          <cell r="E30">
            <v>1</v>
          </cell>
          <cell r="F30">
            <v>41888.339999999997</v>
          </cell>
        </row>
        <row r="31">
          <cell r="C31" t="str">
            <v>31105</v>
          </cell>
          <cell r="D31">
            <v>14096.499999999998</v>
          </cell>
          <cell r="E31">
            <v>1</v>
          </cell>
          <cell r="F31">
            <v>14096.5</v>
          </cell>
        </row>
        <row r="32">
          <cell r="C32" t="str">
            <v>31110</v>
          </cell>
          <cell r="D32">
            <v>2371.65</v>
          </cell>
          <cell r="E32">
            <v>1</v>
          </cell>
          <cell r="F32">
            <v>2371.65</v>
          </cell>
        </row>
        <row r="33">
          <cell r="C33" t="str">
            <v>31115</v>
          </cell>
          <cell r="D33">
            <v>-2029.81</v>
          </cell>
          <cell r="E33">
            <v>1</v>
          </cell>
          <cell r="F33">
            <v>-2029.81</v>
          </cell>
        </row>
        <row r="34">
          <cell r="C34" t="str">
            <v>31120</v>
          </cell>
          <cell r="D34">
            <v>25739.609999999997</v>
          </cell>
          <cell r="E34">
            <v>1</v>
          </cell>
          <cell r="F34">
            <v>25739.61</v>
          </cell>
        </row>
        <row r="35">
          <cell r="C35" t="str">
            <v>31125</v>
          </cell>
          <cell r="D35">
            <v>53753.66</v>
          </cell>
          <cell r="E35">
            <v>1</v>
          </cell>
          <cell r="F35">
            <v>53753.66</v>
          </cell>
        </row>
        <row r="36">
          <cell r="C36" t="str">
            <v>31135</v>
          </cell>
          <cell r="D36">
            <v>134252.41999999998</v>
          </cell>
          <cell r="E36">
            <v>1</v>
          </cell>
          <cell r="F36">
            <v>134252.42000000001</v>
          </cell>
        </row>
        <row r="37">
          <cell r="C37" t="str">
            <v>31150</v>
          </cell>
          <cell r="D37">
            <v>16172.61</v>
          </cell>
          <cell r="E37">
            <v>1</v>
          </cell>
          <cell r="F37">
            <v>16172.61</v>
          </cell>
        </row>
        <row r="38">
          <cell r="C38" t="str">
            <v>31155</v>
          </cell>
          <cell r="D38">
            <v>1070054.8399999999</v>
          </cell>
          <cell r="E38">
            <v>0.96416999999999997</v>
          </cell>
          <cell r="F38">
            <v>1031714.78</v>
          </cell>
        </row>
        <row r="39">
          <cell r="C39" t="str">
            <v>31160</v>
          </cell>
          <cell r="D39">
            <v>278146.33</v>
          </cell>
          <cell r="E39">
            <v>0.96416999999999997</v>
          </cell>
          <cell r="F39">
            <v>268180.34999999998</v>
          </cell>
        </row>
        <row r="40">
          <cell r="C40" t="str">
            <v>31165</v>
          </cell>
          <cell r="D40">
            <v>198338.4</v>
          </cell>
          <cell r="E40">
            <v>0.96416999999999997</v>
          </cell>
          <cell r="F40">
            <v>191231.94</v>
          </cell>
        </row>
        <row r="41">
          <cell r="C41" t="str">
            <v>31170</v>
          </cell>
          <cell r="D41">
            <v>1807083.0499999998</v>
          </cell>
          <cell r="E41">
            <v>0.9462600000000001</v>
          </cell>
          <cell r="F41">
            <v>1709970.41</v>
          </cell>
        </row>
        <row r="42">
          <cell r="C42" t="str">
            <v>31175</v>
          </cell>
          <cell r="D42">
            <v>499257.40999999992</v>
          </cell>
          <cell r="E42">
            <v>0.9462600000000001</v>
          </cell>
          <cell r="F42">
            <v>472427.32</v>
          </cell>
        </row>
        <row r="43">
          <cell r="C43" t="str">
            <v>31180</v>
          </cell>
          <cell r="D43">
            <v>555218.84000000008</v>
          </cell>
          <cell r="E43">
            <v>0.9462600000000001</v>
          </cell>
          <cell r="F43">
            <v>525381.38</v>
          </cell>
        </row>
        <row r="44">
          <cell r="C44" t="str">
            <v>31200</v>
          </cell>
          <cell r="D44">
            <v>151093.66</v>
          </cell>
          <cell r="E44">
            <v>0.96416999999999997</v>
          </cell>
          <cell r="F44">
            <v>145679.97</v>
          </cell>
        </row>
        <row r="45">
          <cell r="C45" t="str">
            <v>31315</v>
          </cell>
          <cell r="D45">
            <v>2446183.7799999998</v>
          </cell>
          <cell r="E45">
            <v>0.90900000000000003</v>
          </cell>
          <cell r="F45">
            <v>2223581.06</v>
          </cell>
        </row>
        <row r="46">
          <cell r="C46" t="str">
            <v>31320</v>
          </cell>
          <cell r="D46">
            <v>1433250.5899999999</v>
          </cell>
          <cell r="E46">
            <v>0.90900000000000003</v>
          </cell>
          <cell r="F46">
            <v>1302824.79</v>
          </cell>
        </row>
        <row r="47">
          <cell r="C47" t="str">
            <v>31330</v>
          </cell>
          <cell r="D47">
            <v>3279845.56</v>
          </cell>
          <cell r="E47">
            <v>0.90900000000000003</v>
          </cell>
          <cell r="F47">
            <v>2981379.61</v>
          </cell>
        </row>
        <row r="48">
          <cell r="C48" t="str">
            <v>31335</v>
          </cell>
          <cell r="D48">
            <v>2505169.2899999996</v>
          </cell>
          <cell r="E48">
            <v>0.90900000000000003</v>
          </cell>
          <cell r="F48">
            <v>2277198.88</v>
          </cell>
        </row>
        <row r="49">
          <cell r="C49" t="str">
            <v>31340</v>
          </cell>
          <cell r="D49">
            <v>2924019.27</v>
          </cell>
          <cell r="E49">
            <v>0.90900000000000003</v>
          </cell>
          <cell r="F49">
            <v>2657933.52</v>
          </cell>
        </row>
        <row r="50">
          <cell r="C50" t="str">
            <v>31345</v>
          </cell>
          <cell r="D50">
            <v>2542853.4999999995</v>
          </cell>
          <cell r="E50">
            <v>0.90900000000000003</v>
          </cell>
          <cell r="F50">
            <v>2311453.83</v>
          </cell>
        </row>
        <row r="51">
          <cell r="C51" t="str">
            <v>31350</v>
          </cell>
          <cell r="D51">
            <v>1401503.3699999999</v>
          </cell>
          <cell r="E51">
            <v>0.90900000000000003</v>
          </cell>
          <cell r="F51">
            <v>1273966.56</v>
          </cell>
        </row>
        <row r="52">
          <cell r="C52" t="str">
            <v>31360</v>
          </cell>
          <cell r="D52">
            <v>124545.9</v>
          </cell>
          <cell r="E52">
            <v>0.90900000000000003</v>
          </cell>
          <cell r="F52">
            <v>113212.22</v>
          </cell>
        </row>
        <row r="53">
          <cell r="C53" t="str">
            <v>31365</v>
          </cell>
          <cell r="D53">
            <v>704061.23999999987</v>
          </cell>
          <cell r="E53">
            <v>0.90900000000000003</v>
          </cell>
          <cell r="F53">
            <v>639991.67000000004</v>
          </cell>
        </row>
        <row r="54">
          <cell r="C54" t="str">
            <v>31400</v>
          </cell>
          <cell r="D54">
            <v>1246.82</v>
          </cell>
          <cell r="E54">
            <v>1</v>
          </cell>
          <cell r="F54">
            <v>1246.82</v>
          </cell>
        </row>
        <row r="55">
          <cell r="C55" t="str">
            <v>31655</v>
          </cell>
          <cell r="D55">
            <v>54657.280000000006</v>
          </cell>
          <cell r="E55">
            <v>0.1905</v>
          </cell>
          <cell r="F55">
            <v>10412.209999999999</v>
          </cell>
        </row>
        <row r="56">
          <cell r="C56" t="str">
            <v>31660</v>
          </cell>
          <cell r="D56">
            <v>-0.03</v>
          </cell>
          <cell r="E56">
            <v>0.1905</v>
          </cell>
          <cell r="F56">
            <v>-0.01</v>
          </cell>
        </row>
        <row r="57">
          <cell r="C57" t="str">
            <v>31670</v>
          </cell>
          <cell r="D57">
            <v>520556.99000000011</v>
          </cell>
          <cell r="E57">
            <v>0.1905</v>
          </cell>
          <cell r="F57">
            <v>99166.11</v>
          </cell>
        </row>
        <row r="58">
          <cell r="C58" t="str">
            <v>31671</v>
          </cell>
          <cell r="D58">
            <v>332239.48000000004</v>
          </cell>
          <cell r="E58">
            <v>4.4999999999999998E-2</v>
          </cell>
          <cell r="F58">
            <v>14950.78</v>
          </cell>
        </row>
        <row r="59">
          <cell r="C59" t="str">
            <v>31680</v>
          </cell>
          <cell r="D59">
            <v>3187954.9099999983</v>
          </cell>
          <cell r="E59">
            <v>0.1905</v>
          </cell>
          <cell r="F59">
            <v>607305.41</v>
          </cell>
        </row>
        <row r="60">
          <cell r="C60" t="str">
            <v>31685</v>
          </cell>
          <cell r="D60">
            <v>24156.68</v>
          </cell>
          <cell r="E60">
            <v>0.1905</v>
          </cell>
          <cell r="F60">
            <v>4601.8500000000004</v>
          </cell>
        </row>
        <row r="61">
          <cell r="C61" t="str">
            <v>31695</v>
          </cell>
          <cell r="D61">
            <v>2794528.7399999974</v>
          </cell>
          <cell r="E61">
            <v>0.1905</v>
          </cell>
          <cell r="F61">
            <v>532357.72</v>
          </cell>
        </row>
        <row r="62">
          <cell r="C62" t="str">
            <v>31747</v>
          </cell>
          <cell r="D62">
            <v>18035.990000000002</v>
          </cell>
          <cell r="E62">
            <v>0.1905</v>
          </cell>
          <cell r="F62">
            <v>3435.86</v>
          </cell>
        </row>
        <row r="63">
          <cell r="C63" t="str">
            <v>31750</v>
          </cell>
          <cell r="D63">
            <v>121759.59</v>
          </cell>
          <cell r="E63">
            <v>0.1905</v>
          </cell>
          <cell r="F63">
            <v>23195.200000000001</v>
          </cell>
        </row>
        <row r="64">
          <cell r="C64" t="str">
            <v>31755</v>
          </cell>
          <cell r="D64">
            <v>56271.28</v>
          </cell>
          <cell r="E64">
            <v>4.4999999999999998E-2</v>
          </cell>
          <cell r="F64">
            <v>2532.21</v>
          </cell>
        </row>
        <row r="65">
          <cell r="C65" t="str">
            <v>31760</v>
          </cell>
          <cell r="D65">
            <v>32793.78</v>
          </cell>
          <cell r="E65">
            <v>4.4999999999999998E-2</v>
          </cell>
          <cell r="F65">
            <v>1475.72</v>
          </cell>
        </row>
        <row r="66">
          <cell r="C66" t="str">
            <v>31795</v>
          </cell>
          <cell r="D66">
            <v>1166808.1299999999</v>
          </cell>
          <cell r="E66">
            <v>0.1905</v>
          </cell>
          <cell r="F66">
            <v>222276.95</v>
          </cell>
        </row>
        <row r="67">
          <cell r="C67" t="str">
            <v>31798</v>
          </cell>
          <cell r="D67">
            <v>82298.790000000023</v>
          </cell>
          <cell r="E67">
            <v>0.1905</v>
          </cell>
          <cell r="F67">
            <v>15677.92</v>
          </cell>
        </row>
        <row r="68">
          <cell r="C68" t="str">
            <v>31800</v>
          </cell>
          <cell r="D68">
            <v>4126.99</v>
          </cell>
          <cell r="E68">
            <v>0</v>
          </cell>
          <cell r="F68">
            <v>0</v>
          </cell>
        </row>
        <row r="69">
          <cell r="C69" t="str">
            <v>31815</v>
          </cell>
          <cell r="D69">
            <v>562.5</v>
          </cell>
          <cell r="E69">
            <v>0.1905</v>
          </cell>
          <cell r="F69">
            <v>107.16</v>
          </cell>
        </row>
        <row r="70">
          <cell r="C70" t="str">
            <v>31825</v>
          </cell>
          <cell r="D70">
            <v>2933.09</v>
          </cell>
          <cell r="E70">
            <v>0.1905</v>
          </cell>
          <cell r="F70">
            <v>558.75</v>
          </cell>
        </row>
        <row r="71">
          <cell r="C71" t="str">
            <v>31850</v>
          </cell>
          <cell r="D71">
            <v>430310.43000000005</v>
          </cell>
          <cell r="E71">
            <v>0.1905</v>
          </cell>
          <cell r="F71">
            <v>81974.14</v>
          </cell>
        </row>
        <row r="72">
          <cell r="C72" t="str">
            <v>31855</v>
          </cell>
          <cell r="D72">
            <v>4928.37</v>
          </cell>
          <cell r="E72">
            <v>0.1905</v>
          </cell>
          <cell r="F72">
            <v>938.85</v>
          </cell>
        </row>
        <row r="73">
          <cell r="C73" t="str">
            <v>31865</v>
          </cell>
          <cell r="D73">
            <v>1028.46</v>
          </cell>
          <cell r="E73">
            <v>0.1905</v>
          </cell>
          <cell r="F73">
            <v>195.92</v>
          </cell>
        </row>
        <row r="74">
          <cell r="C74" t="str">
            <v>31870</v>
          </cell>
          <cell r="D74">
            <v>777.06</v>
          </cell>
          <cell r="E74">
            <v>0.1905</v>
          </cell>
          <cell r="F74">
            <v>148.03</v>
          </cell>
        </row>
        <row r="75">
          <cell r="C75" t="str">
            <v>31875</v>
          </cell>
          <cell r="D75">
            <v>2321090.7999999989</v>
          </cell>
          <cell r="E75">
            <v>0.1905</v>
          </cell>
          <cell r="F75">
            <v>442167.8</v>
          </cell>
        </row>
        <row r="76">
          <cell r="C76" t="str">
            <v>31885</v>
          </cell>
          <cell r="D76">
            <v>1474279.4900000007</v>
          </cell>
          <cell r="E76">
            <v>0.1905</v>
          </cell>
          <cell r="F76">
            <v>280850.24</v>
          </cell>
        </row>
        <row r="77">
          <cell r="C77" t="str">
            <v>31890</v>
          </cell>
          <cell r="D77">
            <v>127416.82</v>
          </cell>
          <cell r="E77">
            <v>0.1905</v>
          </cell>
          <cell r="F77">
            <v>24272.9</v>
          </cell>
        </row>
        <row r="78">
          <cell r="C78" t="str">
            <v>31900</v>
          </cell>
          <cell r="D78">
            <v>72869.820000000007</v>
          </cell>
          <cell r="E78">
            <v>0.1905</v>
          </cell>
          <cell r="F78">
            <v>13881.7</v>
          </cell>
        </row>
        <row r="79">
          <cell r="C79" t="str">
            <v>31905</v>
          </cell>
          <cell r="D79">
            <v>9421.15</v>
          </cell>
          <cell r="E79">
            <v>0.1905</v>
          </cell>
          <cell r="F79">
            <v>1794.73</v>
          </cell>
        </row>
        <row r="80">
          <cell r="C80" t="str">
            <v>31915</v>
          </cell>
          <cell r="D80">
            <v>104491.06</v>
          </cell>
          <cell r="E80">
            <v>0.1905</v>
          </cell>
          <cell r="F80">
            <v>19905.55</v>
          </cell>
        </row>
        <row r="81">
          <cell r="C81" t="str">
            <v>32000</v>
          </cell>
          <cell r="D81">
            <v>12541.55</v>
          </cell>
          <cell r="E81">
            <v>1</v>
          </cell>
          <cell r="F81">
            <v>12541.55</v>
          </cell>
        </row>
        <row r="82">
          <cell r="C82" t="str">
            <v>40100</v>
          </cell>
          <cell r="D82">
            <v>507403.03999999992</v>
          </cell>
          <cell r="E82">
            <v>1</v>
          </cell>
          <cell r="F82">
            <v>507403.04</v>
          </cell>
        </row>
        <row r="83">
          <cell r="C83" t="str">
            <v>40105</v>
          </cell>
          <cell r="D83">
            <v>86255.950000000012</v>
          </cell>
          <cell r="E83">
            <v>1</v>
          </cell>
          <cell r="F83">
            <v>86255.95</v>
          </cell>
        </row>
        <row r="84">
          <cell r="C84" t="str">
            <v>40205</v>
          </cell>
          <cell r="D84">
            <v>163080.09999999998</v>
          </cell>
          <cell r="E84">
            <v>0.91395000000000004</v>
          </cell>
          <cell r="F84">
            <v>149047.06</v>
          </cell>
        </row>
        <row r="85">
          <cell r="C85" t="str">
            <v>40221</v>
          </cell>
          <cell r="D85">
            <v>3784.61</v>
          </cell>
          <cell r="E85">
            <v>1</v>
          </cell>
          <cell r="F85">
            <v>3784.61</v>
          </cell>
        </row>
        <row r="86">
          <cell r="C86" t="str">
            <v>40226</v>
          </cell>
          <cell r="D86">
            <v>11335.2</v>
          </cell>
          <cell r="E86">
            <v>1</v>
          </cell>
          <cell r="F86">
            <v>11335.2</v>
          </cell>
        </row>
        <row r="87">
          <cell r="C87" t="str">
            <v>40240</v>
          </cell>
          <cell r="D87">
            <v>64543.490000000013</v>
          </cell>
          <cell r="E87">
            <v>0.91395000000000004</v>
          </cell>
          <cell r="F87">
            <v>58989.52</v>
          </cell>
        </row>
        <row r="88">
          <cell r="C88" t="str">
            <v>40275</v>
          </cell>
          <cell r="D88">
            <v>14752.7</v>
          </cell>
          <cell r="E88">
            <v>1</v>
          </cell>
          <cell r="F88">
            <v>14752.7</v>
          </cell>
        </row>
        <row r="89">
          <cell r="C89" t="str">
            <v>40400</v>
          </cell>
          <cell r="D89">
            <v>1996801.9400000002</v>
          </cell>
          <cell r="E89">
            <v>0.91395000000000004</v>
          </cell>
          <cell r="F89">
            <v>1824977.13</v>
          </cell>
        </row>
        <row r="90">
          <cell r="C90" t="str">
            <v>40405</v>
          </cell>
          <cell r="D90">
            <v>1505620.37</v>
          </cell>
          <cell r="E90">
            <v>0.91395000000000004</v>
          </cell>
          <cell r="F90">
            <v>1376061.74</v>
          </cell>
        </row>
        <row r="91">
          <cell r="C91" t="str">
            <v>40410</v>
          </cell>
          <cell r="D91">
            <v>2141936.85</v>
          </cell>
          <cell r="E91">
            <v>0.91395000000000004</v>
          </cell>
          <cell r="F91">
            <v>1957623.18</v>
          </cell>
        </row>
        <row r="92">
          <cell r="C92" t="str">
            <v>40415</v>
          </cell>
          <cell r="D92">
            <v>1134787.0299999998</v>
          </cell>
          <cell r="E92">
            <v>0.91395000000000004</v>
          </cell>
          <cell r="F92">
            <v>1037138.61</v>
          </cell>
        </row>
        <row r="93">
          <cell r="C93" t="str">
            <v>40417</v>
          </cell>
          <cell r="D93">
            <v>245528.13999999998</v>
          </cell>
          <cell r="E93">
            <v>0.91395000000000004</v>
          </cell>
          <cell r="F93">
            <v>224400.44</v>
          </cell>
        </row>
        <row r="94">
          <cell r="C94" t="str">
            <v>40445</v>
          </cell>
          <cell r="D94">
            <v>3281541.66</v>
          </cell>
          <cell r="E94">
            <v>0.91395000000000004</v>
          </cell>
          <cell r="F94">
            <v>2999165</v>
          </cell>
        </row>
        <row r="95">
          <cell r="C95" t="str">
            <v>40450</v>
          </cell>
          <cell r="D95">
            <v>2895322.7999999993</v>
          </cell>
          <cell r="E95">
            <v>0.91395000000000004</v>
          </cell>
          <cell r="F95">
            <v>2646180.27</v>
          </cell>
        </row>
        <row r="96">
          <cell r="C96" t="str">
            <v>40455</v>
          </cell>
          <cell r="D96">
            <v>2413848.5899999994</v>
          </cell>
          <cell r="E96">
            <v>0.91395000000000004</v>
          </cell>
          <cell r="F96">
            <v>2206136.92</v>
          </cell>
        </row>
        <row r="97">
          <cell r="C97" t="str">
            <v>40460</v>
          </cell>
          <cell r="D97">
            <v>3143265.0599999996</v>
          </cell>
          <cell r="E97">
            <v>0.91395000000000004</v>
          </cell>
          <cell r="F97">
            <v>2872787.1</v>
          </cell>
        </row>
        <row r="98">
          <cell r="C98" t="str">
            <v>40475</v>
          </cell>
          <cell r="D98">
            <v>1276406</v>
          </cell>
          <cell r="E98">
            <v>0.91395000000000004</v>
          </cell>
          <cell r="F98">
            <v>1166571.26</v>
          </cell>
        </row>
        <row r="99">
          <cell r="C99" t="str">
            <v>40505</v>
          </cell>
          <cell r="D99">
            <v>886348.95</v>
          </cell>
          <cell r="E99">
            <v>0.91395000000000004</v>
          </cell>
          <cell r="F99">
            <v>810078.62</v>
          </cell>
        </row>
        <row r="100">
          <cell r="C100" t="str">
            <v>40510</v>
          </cell>
          <cell r="D100">
            <v>1052807.3499999999</v>
          </cell>
          <cell r="E100">
            <v>0.91395000000000004</v>
          </cell>
          <cell r="F100">
            <v>962213.28</v>
          </cell>
        </row>
        <row r="101">
          <cell r="C101" t="str">
            <v>40525</v>
          </cell>
          <cell r="D101">
            <v>1715565.2300000002</v>
          </cell>
          <cell r="E101">
            <v>0.91395000000000004</v>
          </cell>
          <cell r="F101">
            <v>1567940.84</v>
          </cell>
        </row>
        <row r="102">
          <cell r="C102" t="str">
            <v>40530</v>
          </cell>
          <cell r="D102">
            <v>2809597.1600000006</v>
          </cell>
          <cell r="E102">
            <v>0.91395000000000004</v>
          </cell>
          <cell r="F102">
            <v>2567831.3199999998</v>
          </cell>
        </row>
        <row r="103">
          <cell r="C103" t="str">
            <v>40550</v>
          </cell>
          <cell r="D103">
            <v>305487.17000000004</v>
          </cell>
          <cell r="E103">
            <v>0.70594999999999997</v>
          </cell>
          <cell r="F103">
            <v>215658.67</v>
          </cell>
        </row>
        <row r="104">
          <cell r="C104" t="str">
            <v>40576</v>
          </cell>
          <cell r="D104">
            <v>1067532.3000000003</v>
          </cell>
          <cell r="E104">
            <v>1</v>
          </cell>
          <cell r="F104">
            <v>1067532.3</v>
          </cell>
        </row>
        <row r="105">
          <cell r="C105" t="str">
            <v>40605</v>
          </cell>
          <cell r="D105">
            <v>152102.96000000002</v>
          </cell>
          <cell r="E105">
            <v>0.91395000000000004</v>
          </cell>
          <cell r="F105">
            <v>139014.5</v>
          </cell>
        </row>
        <row r="106">
          <cell r="C106" t="str">
            <v>40700</v>
          </cell>
          <cell r="D106">
            <v>675072.6100000001</v>
          </cell>
          <cell r="E106">
            <v>0.70594999999999997</v>
          </cell>
          <cell r="F106">
            <v>476567.51</v>
          </cell>
        </row>
        <row r="107">
          <cell r="C107" t="str">
            <v>40710</v>
          </cell>
          <cell r="D107">
            <v>2705.8999999999996</v>
          </cell>
          <cell r="E107">
            <v>0.70594999999999997</v>
          </cell>
          <cell r="F107">
            <v>1910.23</v>
          </cell>
        </row>
        <row r="108">
          <cell r="C108" t="str">
            <v>40715</v>
          </cell>
          <cell r="D108">
            <v>55490.459999999992</v>
          </cell>
          <cell r="E108">
            <v>0.70594999999999997</v>
          </cell>
          <cell r="F108">
            <v>39173.49</v>
          </cell>
        </row>
        <row r="109">
          <cell r="C109" t="str">
            <v>40720</v>
          </cell>
          <cell r="D109">
            <v>190398.06000000003</v>
          </cell>
          <cell r="E109">
            <v>0.70594999999999997</v>
          </cell>
          <cell r="F109">
            <v>134411.51</v>
          </cell>
        </row>
        <row r="110">
          <cell r="C110" t="str">
            <v>40730</v>
          </cell>
          <cell r="D110">
            <v>905344.08</v>
          </cell>
          <cell r="E110">
            <v>0.70594999999999997</v>
          </cell>
          <cell r="F110">
            <v>639127.65</v>
          </cell>
        </row>
        <row r="111">
          <cell r="C111" t="str">
            <v>40735</v>
          </cell>
          <cell r="D111">
            <v>3477197.3</v>
          </cell>
          <cell r="E111">
            <v>0.70594999999999997</v>
          </cell>
          <cell r="F111">
            <v>2454727.4300000002</v>
          </cell>
        </row>
        <row r="112">
          <cell r="C112" t="str">
            <v>40745</v>
          </cell>
          <cell r="D112">
            <v>1594997.5900000003</v>
          </cell>
          <cell r="E112">
            <v>0.70594999999999997</v>
          </cell>
          <cell r="F112">
            <v>1125988.55</v>
          </cell>
        </row>
        <row r="113">
          <cell r="C113" t="str">
            <v>40755</v>
          </cell>
          <cell r="D113">
            <v>365934.84999999992</v>
          </cell>
          <cell r="E113">
            <v>0.70594999999999997</v>
          </cell>
          <cell r="F113">
            <v>258331.71</v>
          </cell>
        </row>
        <row r="114">
          <cell r="C114" t="str">
            <v>40760</v>
          </cell>
          <cell r="D114">
            <v>43667.46</v>
          </cell>
          <cell r="E114">
            <v>0.70594999999999997</v>
          </cell>
          <cell r="F114">
            <v>30827.040000000001</v>
          </cell>
        </row>
        <row r="115">
          <cell r="C115" t="str">
            <v>40761</v>
          </cell>
          <cell r="D115">
            <v>5924.96</v>
          </cell>
          <cell r="E115">
            <v>0.70594999999999997</v>
          </cell>
          <cell r="F115">
            <v>4182.7299999999996</v>
          </cell>
        </row>
        <row r="116">
          <cell r="C116" t="str">
            <v>40762</v>
          </cell>
          <cell r="D116">
            <v>26609.54</v>
          </cell>
          <cell r="E116">
            <v>0.70594999999999997</v>
          </cell>
          <cell r="F116">
            <v>18785</v>
          </cell>
        </row>
        <row r="117">
          <cell r="C117" t="str">
            <v>40763</v>
          </cell>
          <cell r="D117">
            <v>11944.98</v>
          </cell>
          <cell r="E117">
            <v>0.70594999999999997</v>
          </cell>
          <cell r="F117">
            <v>8432.56</v>
          </cell>
        </row>
        <row r="118">
          <cell r="C118" t="str">
            <v>40770</v>
          </cell>
          <cell r="D118">
            <v>2138721.6099999994</v>
          </cell>
          <cell r="E118">
            <v>0.70594999999999997</v>
          </cell>
          <cell r="F118">
            <v>1509830.52</v>
          </cell>
        </row>
        <row r="119">
          <cell r="C119" t="str">
            <v>40775</v>
          </cell>
          <cell r="D119">
            <v>4550166.03</v>
          </cell>
          <cell r="E119">
            <v>0.70594999999999997</v>
          </cell>
          <cell r="F119">
            <v>3212189.71</v>
          </cell>
        </row>
        <row r="120">
          <cell r="C120" t="str">
            <v>40780</v>
          </cell>
          <cell r="D120">
            <v>838838.55999999994</v>
          </cell>
          <cell r="E120">
            <v>0.70594999999999997</v>
          </cell>
          <cell r="F120">
            <v>592178.07999999996</v>
          </cell>
        </row>
        <row r="121">
          <cell r="C121" t="str">
            <v>40785</v>
          </cell>
          <cell r="D121">
            <v>1433548.9200000002</v>
          </cell>
          <cell r="E121">
            <v>0.70594999999999997</v>
          </cell>
          <cell r="F121">
            <v>1012013.86</v>
          </cell>
        </row>
        <row r="122">
          <cell r="C122" t="str">
            <v>40790</v>
          </cell>
          <cell r="D122">
            <v>249.23</v>
          </cell>
          <cell r="E122">
            <v>0.70594999999999997</v>
          </cell>
          <cell r="F122">
            <v>175.94</v>
          </cell>
        </row>
        <row r="123">
          <cell r="C123" t="str">
            <v>40795</v>
          </cell>
          <cell r="D123">
            <v>653539.9</v>
          </cell>
          <cell r="E123">
            <v>0.70594999999999997</v>
          </cell>
          <cell r="F123">
            <v>461366.49</v>
          </cell>
        </row>
        <row r="124">
          <cell r="C124" t="str">
            <v>40800</v>
          </cell>
          <cell r="D124">
            <v>5416.04</v>
          </cell>
          <cell r="E124">
            <v>0.70594999999999997</v>
          </cell>
          <cell r="F124">
            <v>3823.45</v>
          </cell>
        </row>
        <row r="125">
          <cell r="C125" t="str">
            <v>40845</v>
          </cell>
          <cell r="D125">
            <v>45122.23</v>
          </cell>
          <cell r="E125">
            <v>0.70594999999999997</v>
          </cell>
          <cell r="F125">
            <v>31854.04</v>
          </cell>
        </row>
        <row r="126">
          <cell r="C126" t="str">
            <v>40847</v>
          </cell>
          <cell r="D126">
            <v>194592.29</v>
          </cell>
          <cell r="E126">
            <v>0.70594999999999997</v>
          </cell>
          <cell r="F126">
            <v>137372.43</v>
          </cell>
        </row>
        <row r="127">
          <cell r="C127" t="str">
            <v>40850</v>
          </cell>
          <cell r="D127">
            <v>1275419.3500000001</v>
          </cell>
          <cell r="E127">
            <v>0.70594999999999997</v>
          </cell>
          <cell r="F127">
            <v>900382.29</v>
          </cell>
        </row>
        <row r="128">
          <cell r="C128" t="str">
            <v>40860</v>
          </cell>
          <cell r="D128">
            <v>889.65</v>
          </cell>
          <cell r="E128">
            <v>0.70594999999999997</v>
          </cell>
          <cell r="F128">
            <v>628.04999999999995</v>
          </cell>
        </row>
        <row r="129">
          <cell r="C129" t="str">
            <v>40865</v>
          </cell>
          <cell r="D129">
            <v>405315.93000000005</v>
          </cell>
          <cell r="E129">
            <v>0.70594999999999997</v>
          </cell>
          <cell r="F129">
            <v>286132.78000000003</v>
          </cell>
        </row>
        <row r="130">
          <cell r="C130" t="str">
            <v>40870</v>
          </cell>
          <cell r="D130">
            <v>28417.309999999998</v>
          </cell>
          <cell r="E130">
            <v>0.70594999999999997</v>
          </cell>
          <cell r="F130">
            <v>20061.2</v>
          </cell>
        </row>
        <row r="131">
          <cell r="C131" t="str">
            <v>40900</v>
          </cell>
          <cell r="D131">
            <v>68796.489999999991</v>
          </cell>
          <cell r="E131">
            <v>0.70594999999999997</v>
          </cell>
          <cell r="F131">
            <v>48566.879999999997</v>
          </cell>
        </row>
        <row r="132">
          <cell r="C132" t="str">
            <v>40905</v>
          </cell>
          <cell r="D132">
            <v>772740.88</v>
          </cell>
          <cell r="E132">
            <v>0.70594999999999997</v>
          </cell>
          <cell r="F132">
            <v>545516.42000000004</v>
          </cell>
        </row>
        <row r="133">
          <cell r="C133" t="str">
            <v>40916</v>
          </cell>
          <cell r="D133">
            <v>278058.94999999995</v>
          </cell>
          <cell r="E133">
            <v>0.70594999999999997</v>
          </cell>
          <cell r="F133">
            <v>196295.72</v>
          </cell>
        </row>
        <row r="134">
          <cell r="C134" t="str">
            <v>40970</v>
          </cell>
          <cell r="D134">
            <v>23236.39</v>
          </cell>
          <cell r="E134">
            <v>0.70594999999999997</v>
          </cell>
          <cell r="F134">
            <v>16403.73</v>
          </cell>
        </row>
        <row r="135">
          <cell r="C135" t="str">
            <v>41005</v>
          </cell>
          <cell r="D135">
            <v>405585.00000000006</v>
          </cell>
          <cell r="E135">
            <v>0.70594999999999997</v>
          </cell>
          <cell r="F135">
            <v>286322.73</v>
          </cell>
        </row>
        <row r="136">
          <cell r="C136" t="str">
            <v>41010</v>
          </cell>
          <cell r="D136">
            <v>498757.42000000004</v>
          </cell>
          <cell r="E136">
            <v>0.70594999999999997</v>
          </cell>
          <cell r="F136">
            <v>352097.8</v>
          </cell>
        </row>
        <row r="137">
          <cell r="C137" t="str">
            <v>41017</v>
          </cell>
          <cell r="D137">
            <v>2447752.9100000006</v>
          </cell>
          <cell r="E137">
            <v>0.70594999999999997</v>
          </cell>
          <cell r="F137">
            <v>1727991.17</v>
          </cell>
        </row>
        <row r="138">
          <cell r="C138" t="str">
            <v>41025</v>
          </cell>
          <cell r="D138">
            <v>64470.919999999991</v>
          </cell>
          <cell r="E138">
            <v>0.70594999999999997</v>
          </cell>
          <cell r="F138">
            <v>45513.25</v>
          </cell>
        </row>
        <row r="139">
          <cell r="C139" t="str">
            <v>41026</v>
          </cell>
          <cell r="D139">
            <v>1027274.78</v>
          </cell>
          <cell r="E139">
            <v>0.70594999999999997</v>
          </cell>
          <cell r="F139">
            <v>725204.63</v>
          </cell>
        </row>
        <row r="140">
          <cell r="C140" t="str">
            <v>41030</v>
          </cell>
          <cell r="D140">
            <v>4212.5200000000004</v>
          </cell>
          <cell r="E140">
            <v>0.70594999999999997</v>
          </cell>
          <cell r="F140">
            <v>2973.83</v>
          </cell>
        </row>
        <row r="141">
          <cell r="C141" t="str">
            <v>41035</v>
          </cell>
          <cell r="D141">
            <v>2807.23</v>
          </cell>
          <cell r="E141">
            <v>0.70594999999999997</v>
          </cell>
          <cell r="F141">
            <v>1981.76</v>
          </cell>
        </row>
        <row r="142">
          <cell r="C142" t="str">
            <v>41045</v>
          </cell>
          <cell r="D142">
            <v>84636.37999999999</v>
          </cell>
          <cell r="E142">
            <v>0.70594999999999997</v>
          </cell>
          <cell r="F142">
            <v>59749.05</v>
          </cell>
        </row>
        <row r="143">
          <cell r="C143" t="str">
            <v>41050</v>
          </cell>
          <cell r="D143">
            <v>129964.35000000002</v>
          </cell>
          <cell r="E143">
            <v>0.70594999999999997</v>
          </cell>
          <cell r="F143">
            <v>91748.33</v>
          </cell>
        </row>
        <row r="144">
          <cell r="C144" t="str">
            <v>41060</v>
          </cell>
          <cell r="D144">
            <v>227559.66</v>
          </cell>
          <cell r="E144">
            <v>0.70594999999999997</v>
          </cell>
          <cell r="F144">
            <v>160645.74</v>
          </cell>
        </row>
        <row r="145">
          <cell r="C145" t="str">
            <v>41065</v>
          </cell>
          <cell r="D145">
            <v>131048.39</v>
          </cell>
          <cell r="E145">
            <v>0.70594999999999997</v>
          </cell>
          <cell r="F145">
            <v>92513.61</v>
          </cell>
        </row>
        <row r="146">
          <cell r="C146" t="str">
            <v>41070</v>
          </cell>
          <cell r="D146">
            <v>1916.33</v>
          </cell>
          <cell r="E146">
            <v>0.70594999999999997</v>
          </cell>
          <cell r="F146">
            <v>1352.83</v>
          </cell>
        </row>
        <row r="147">
          <cell r="C147" t="str">
            <v>41075</v>
          </cell>
          <cell r="D147">
            <v>340352.75000000006</v>
          </cell>
          <cell r="E147">
            <v>0.70594999999999997</v>
          </cell>
          <cell r="F147">
            <v>240272.02</v>
          </cell>
        </row>
        <row r="148">
          <cell r="C148" t="str">
            <v>41085</v>
          </cell>
          <cell r="D148">
            <v>39041.599999999999</v>
          </cell>
          <cell r="E148">
            <v>0.70594999999999997</v>
          </cell>
          <cell r="F148">
            <v>27561.42</v>
          </cell>
        </row>
        <row r="149">
          <cell r="C149" t="str">
            <v>41090</v>
          </cell>
          <cell r="D149">
            <v>229099.63000000003</v>
          </cell>
          <cell r="E149">
            <v>0.70594999999999997</v>
          </cell>
          <cell r="F149">
            <v>161732.88</v>
          </cell>
        </row>
        <row r="150">
          <cell r="C150" t="str">
            <v>41095</v>
          </cell>
          <cell r="D150">
            <v>180736.9</v>
          </cell>
          <cell r="E150">
            <v>0.70594999999999997</v>
          </cell>
          <cell r="F150">
            <v>127591.21</v>
          </cell>
        </row>
        <row r="151">
          <cell r="C151" t="str">
            <v>41105</v>
          </cell>
          <cell r="D151">
            <v>76785.859999999986</v>
          </cell>
          <cell r="E151">
            <v>0.70594999999999997</v>
          </cell>
          <cell r="F151">
            <v>54206.98</v>
          </cell>
        </row>
        <row r="152">
          <cell r="C152" t="str">
            <v>41120</v>
          </cell>
          <cell r="D152">
            <v>1050080.6499999999</v>
          </cell>
          <cell r="E152">
            <v>0.70594999999999997</v>
          </cell>
          <cell r="F152">
            <v>741304.43</v>
          </cell>
        </row>
        <row r="153">
          <cell r="C153" t="str">
            <v>41121</v>
          </cell>
          <cell r="D153">
            <v>1508230.12</v>
          </cell>
          <cell r="E153">
            <v>0.70594999999999997</v>
          </cell>
          <cell r="F153">
            <v>1064735.05</v>
          </cell>
        </row>
        <row r="154">
          <cell r="C154" t="str">
            <v>41130</v>
          </cell>
          <cell r="D154">
            <v>8440.14</v>
          </cell>
          <cell r="E154">
            <v>0.70594999999999997</v>
          </cell>
          <cell r="F154">
            <v>5958.32</v>
          </cell>
        </row>
        <row r="155">
          <cell r="C155" t="str">
            <v>41140</v>
          </cell>
          <cell r="D155">
            <v>99653.51999999999</v>
          </cell>
          <cell r="E155">
            <v>0.70594999999999997</v>
          </cell>
          <cell r="F155">
            <v>70350.399999999994</v>
          </cell>
        </row>
        <row r="156">
          <cell r="C156" t="str">
            <v>41150</v>
          </cell>
          <cell r="D156">
            <v>448939.17999999993</v>
          </cell>
          <cell r="E156">
            <v>0.70594999999999997</v>
          </cell>
          <cell r="F156">
            <v>316928.61</v>
          </cell>
        </row>
        <row r="157">
          <cell r="C157" t="str">
            <v>41165</v>
          </cell>
          <cell r="D157">
            <v>612570.42999999993</v>
          </cell>
          <cell r="E157">
            <v>0.70594999999999997</v>
          </cell>
          <cell r="F157">
            <v>432444.1</v>
          </cell>
        </row>
        <row r="158">
          <cell r="C158" t="str">
            <v>41166</v>
          </cell>
          <cell r="D158">
            <v>172627.43</v>
          </cell>
          <cell r="E158">
            <v>0.70594999999999997</v>
          </cell>
          <cell r="F158">
            <v>121866.33</v>
          </cell>
        </row>
        <row r="159">
          <cell r="C159" t="str">
            <v>41170</v>
          </cell>
          <cell r="D159">
            <v>31388.260000000002</v>
          </cell>
          <cell r="E159">
            <v>0.70594999999999997</v>
          </cell>
          <cell r="F159">
            <v>22158.54</v>
          </cell>
        </row>
        <row r="160">
          <cell r="C160" t="str">
            <v>41175</v>
          </cell>
          <cell r="D160">
            <v>1956.52</v>
          </cell>
          <cell r="E160">
            <v>0.70594999999999997</v>
          </cell>
          <cell r="F160">
            <v>1381.21</v>
          </cell>
        </row>
        <row r="161">
          <cell r="C161" t="str">
            <v>41180</v>
          </cell>
          <cell r="D161">
            <v>30156.04</v>
          </cell>
          <cell r="E161">
            <v>0.70594999999999997</v>
          </cell>
          <cell r="F161">
            <v>21288.66</v>
          </cell>
        </row>
        <row r="162">
          <cell r="C162" t="str">
            <v>41185</v>
          </cell>
          <cell r="D162">
            <v>7733.04</v>
          </cell>
          <cell r="E162">
            <v>0.70594999999999997</v>
          </cell>
          <cell r="F162">
            <v>5459.14</v>
          </cell>
        </row>
        <row r="163">
          <cell r="C163" t="str">
            <v>41186</v>
          </cell>
          <cell r="D163">
            <v>23935.849999999995</v>
          </cell>
          <cell r="E163">
            <v>0.70594999999999997</v>
          </cell>
          <cell r="F163">
            <v>16897.509999999998</v>
          </cell>
        </row>
        <row r="164">
          <cell r="C164" t="str">
            <v>41190</v>
          </cell>
          <cell r="D164">
            <v>27856.61</v>
          </cell>
          <cell r="E164">
            <v>0.70594999999999997</v>
          </cell>
          <cell r="F164">
            <v>19665.37</v>
          </cell>
        </row>
        <row r="165">
          <cell r="C165" t="str">
            <v>41200</v>
          </cell>
          <cell r="D165">
            <v>961731.85999999987</v>
          </cell>
          <cell r="E165">
            <v>0.70594999999999997</v>
          </cell>
          <cell r="F165">
            <v>678934.61</v>
          </cell>
        </row>
        <row r="166">
          <cell r="C166" t="str">
            <v>41210</v>
          </cell>
          <cell r="D166">
            <v>433408.60000000003</v>
          </cell>
          <cell r="E166">
            <v>0.70594999999999997</v>
          </cell>
          <cell r="F166">
            <v>305964.79999999999</v>
          </cell>
        </row>
        <row r="167">
          <cell r="C167" t="str">
            <v>41213</v>
          </cell>
          <cell r="D167">
            <v>789843.76</v>
          </cell>
          <cell r="E167">
            <v>0.70594999999999997</v>
          </cell>
          <cell r="F167">
            <v>557590.19999999995</v>
          </cell>
        </row>
        <row r="168">
          <cell r="C168" t="str">
            <v>41215</v>
          </cell>
          <cell r="D168">
            <v>1436.52</v>
          </cell>
          <cell r="E168">
            <v>0.70594999999999997</v>
          </cell>
          <cell r="F168">
            <v>1014.11</v>
          </cell>
        </row>
        <row r="169">
          <cell r="C169" t="str">
            <v>41217</v>
          </cell>
          <cell r="D169">
            <v>-0.37</v>
          </cell>
          <cell r="E169">
            <v>0.70594999999999997</v>
          </cell>
          <cell r="F169">
            <v>-0.26</v>
          </cell>
        </row>
        <row r="170">
          <cell r="C170" t="str">
            <v>41225</v>
          </cell>
          <cell r="D170">
            <v>23545.54</v>
          </cell>
          <cell r="E170">
            <v>0.70594999999999997</v>
          </cell>
          <cell r="F170">
            <v>16621.97</v>
          </cell>
        </row>
        <row r="171">
          <cell r="C171" t="str">
            <v>41227</v>
          </cell>
          <cell r="D171">
            <v>190449.85</v>
          </cell>
          <cell r="E171">
            <v>0.70594999999999997</v>
          </cell>
          <cell r="F171">
            <v>134448.07</v>
          </cell>
        </row>
        <row r="172">
          <cell r="C172" t="str">
            <v>41230</v>
          </cell>
          <cell r="D172">
            <v>168511.87</v>
          </cell>
          <cell r="E172">
            <v>0.70594999999999997</v>
          </cell>
          <cell r="F172">
            <v>118960.95</v>
          </cell>
        </row>
        <row r="173">
          <cell r="C173" t="str">
            <v>41233</v>
          </cell>
          <cell r="D173">
            <v>15611.670000000002</v>
          </cell>
          <cell r="E173">
            <v>0.70594999999999997</v>
          </cell>
          <cell r="F173">
            <v>11021.06</v>
          </cell>
        </row>
        <row r="174">
          <cell r="C174" t="str">
            <v>41235</v>
          </cell>
          <cell r="D174">
            <v>78212.17</v>
          </cell>
          <cell r="E174">
            <v>0.70594999999999997</v>
          </cell>
          <cell r="F174">
            <v>55213.88</v>
          </cell>
        </row>
        <row r="175">
          <cell r="C175" t="str">
            <v>41237</v>
          </cell>
          <cell r="D175">
            <v>10309.219999999999</v>
          </cell>
          <cell r="E175">
            <v>0.70594999999999997</v>
          </cell>
          <cell r="F175">
            <v>7277.79</v>
          </cell>
        </row>
        <row r="176">
          <cell r="C176" t="str">
            <v>41255</v>
          </cell>
          <cell r="D176">
            <v>9142.83</v>
          </cell>
          <cell r="E176">
            <v>0.70594999999999997</v>
          </cell>
          <cell r="F176">
            <v>6454.38</v>
          </cell>
        </row>
        <row r="177">
          <cell r="D177">
            <v>102774950.26000005</v>
          </cell>
          <cell r="F177">
            <v>77389713.709999964</v>
          </cell>
        </row>
      </sheetData>
      <sheetData sheetId="3">
        <row r="7">
          <cell r="C7" t="str">
            <v>Category</v>
          </cell>
        </row>
        <row r="8">
          <cell r="C8" t="str">
            <v>Dept</v>
          </cell>
          <cell r="E8" t="str">
            <v>1)  Complete the Award Detail tab like you always do.</v>
          </cell>
        </row>
        <row r="9">
          <cell r="C9" t="str">
            <v>Dept</v>
          </cell>
          <cell r="E9" t="str">
            <v>2)  Go to the Pivot Awd Detail tab.</v>
          </cell>
        </row>
        <row r="10">
          <cell r="C10" t="str">
            <v>Dept</v>
          </cell>
          <cell r="E10" t="str">
            <v xml:space="preserve">      2a)  Put the cursor in cell A12 in Pivot Awd Detail tab.  Two new words, "Options" and "Design" will appear on the menu row at the top of the Excel screen.</v>
          </cell>
        </row>
        <row r="11">
          <cell r="C11" t="str">
            <v>Dept</v>
          </cell>
          <cell r="E11" t="str">
            <v xml:space="preserve">      2b)  Click on "Options" and a new ribbon of buttons will appear.</v>
          </cell>
        </row>
        <row r="12">
          <cell r="C12" t="str">
            <v>Dept</v>
          </cell>
          <cell r="E12" t="str">
            <v xml:space="preserve">      2b)  Click on "Refresh" near the center of the new ribbon.</v>
          </cell>
        </row>
        <row r="13">
          <cell r="C13" t="str">
            <v>Dept</v>
          </cell>
          <cell r="E13" t="str">
            <v>3)  The data in Pivot Awd Detail will update automatically.</v>
          </cell>
        </row>
        <row r="14">
          <cell r="C14" t="str">
            <v>Dept</v>
          </cell>
          <cell r="E14" t="str">
            <v>4)  The Grand Total on the Awd Detail tab should equal the Grand Total on the Pivot Awd Detail.</v>
          </cell>
        </row>
        <row r="15">
          <cell r="C15" t="str">
            <v>Dept</v>
          </cell>
          <cell r="E15" t="str">
            <v>5)  Copy the data in Pivot Awd Detail tab, columns A and B for 102355 through the last FA award.  Currently, it is FA00226.</v>
          </cell>
        </row>
        <row r="16">
          <cell r="C16" t="str">
            <v>Dept</v>
          </cell>
        </row>
        <row r="17">
          <cell r="C17" t="str">
            <v>Dept</v>
          </cell>
        </row>
        <row r="18">
          <cell r="C18" t="str">
            <v>Dept</v>
          </cell>
        </row>
        <row r="19">
          <cell r="C19" t="str">
            <v>Dept</v>
          </cell>
        </row>
        <row r="20">
          <cell r="C20" t="str">
            <v>Dept</v>
          </cell>
        </row>
        <row r="21">
          <cell r="C21" t="str">
            <v>Dept</v>
          </cell>
        </row>
        <row r="22">
          <cell r="C22" t="str">
            <v>Dept</v>
          </cell>
        </row>
        <row r="23">
          <cell r="C23" t="str">
            <v>Dept</v>
          </cell>
        </row>
        <row r="24">
          <cell r="C24" t="str">
            <v>Dept</v>
          </cell>
        </row>
        <row r="25">
          <cell r="C25" t="str">
            <v>Dept</v>
          </cell>
        </row>
        <row r="26">
          <cell r="C26" t="str">
            <v>Dept</v>
          </cell>
        </row>
        <row r="27">
          <cell r="C27" t="str">
            <v>Dept</v>
          </cell>
        </row>
        <row r="28">
          <cell r="C28" t="str">
            <v>Dept</v>
          </cell>
        </row>
        <row r="29">
          <cell r="C29" t="str">
            <v>Dept</v>
          </cell>
        </row>
        <row r="30">
          <cell r="C30" t="str">
            <v>Dept</v>
          </cell>
        </row>
        <row r="31">
          <cell r="C31" t="str">
            <v>Dept</v>
          </cell>
        </row>
        <row r="32">
          <cell r="C32" t="str">
            <v>Dept</v>
          </cell>
        </row>
        <row r="33">
          <cell r="C33" t="str">
            <v>Dept</v>
          </cell>
        </row>
        <row r="34">
          <cell r="C34" t="str">
            <v>Dept</v>
          </cell>
        </row>
        <row r="35">
          <cell r="C35" t="str">
            <v>Dept</v>
          </cell>
        </row>
        <row r="36">
          <cell r="C36" t="str">
            <v>Dept</v>
          </cell>
        </row>
        <row r="37">
          <cell r="C37" t="str">
            <v>Dept</v>
          </cell>
        </row>
        <row r="38">
          <cell r="C38" t="str">
            <v>Dept</v>
          </cell>
        </row>
        <row r="39">
          <cell r="C39" t="str">
            <v>Dept</v>
          </cell>
        </row>
        <row r="40">
          <cell r="C40" t="str">
            <v>Dept</v>
          </cell>
        </row>
        <row r="41">
          <cell r="C41" t="str">
            <v>Dept</v>
          </cell>
        </row>
        <row r="42">
          <cell r="C42" t="str">
            <v>Dept</v>
          </cell>
        </row>
        <row r="43">
          <cell r="C43" t="str">
            <v>Dept</v>
          </cell>
        </row>
        <row r="44">
          <cell r="C44" t="str">
            <v>Dept</v>
          </cell>
        </row>
        <row r="45">
          <cell r="C45" t="str">
            <v>Dept</v>
          </cell>
        </row>
        <row r="46">
          <cell r="C46" t="str">
            <v>Dept</v>
          </cell>
        </row>
        <row r="47">
          <cell r="C47" t="str">
            <v>Dept</v>
          </cell>
        </row>
        <row r="48">
          <cell r="C48" t="str">
            <v>Dept</v>
          </cell>
        </row>
        <row r="49">
          <cell r="C49" t="str">
            <v>Dept</v>
          </cell>
        </row>
        <row r="50">
          <cell r="C50" t="str">
            <v>Dept</v>
          </cell>
        </row>
        <row r="51">
          <cell r="C51" t="str">
            <v>Dept</v>
          </cell>
        </row>
        <row r="52">
          <cell r="C52" t="str">
            <v>Dept</v>
          </cell>
        </row>
        <row r="53">
          <cell r="C53" t="str">
            <v>Dept</v>
          </cell>
        </row>
        <row r="54">
          <cell r="C54" t="str">
            <v>Dept</v>
          </cell>
        </row>
        <row r="55">
          <cell r="C55" t="str">
            <v>Dept</v>
          </cell>
        </row>
        <row r="56">
          <cell r="C56" t="str">
            <v>Dept</v>
          </cell>
        </row>
        <row r="57">
          <cell r="C57" t="str">
            <v>Dept</v>
          </cell>
        </row>
        <row r="58">
          <cell r="C58" t="str">
            <v>Dept</v>
          </cell>
        </row>
        <row r="59">
          <cell r="C59" t="str">
            <v>Dept</v>
          </cell>
        </row>
        <row r="60">
          <cell r="C60" t="str">
            <v>Dept</v>
          </cell>
        </row>
        <row r="61">
          <cell r="C61" t="str">
            <v>Dept</v>
          </cell>
        </row>
        <row r="62">
          <cell r="C62" t="str">
            <v>Dept</v>
          </cell>
        </row>
        <row r="63">
          <cell r="C63" t="str">
            <v>Dept</v>
          </cell>
        </row>
        <row r="64">
          <cell r="C64" t="str">
            <v>Dept</v>
          </cell>
        </row>
        <row r="65">
          <cell r="C65" t="str">
            <v>Dept</v>
          </cell>
        </row>
        <row r="66">
          <cell r="C66" t="str">
            <v>Dept</v>
          </cell>
        </row>
        <row r="67">
          <cell r="C67" t="str">
            <v>Dept</v>
          </cell>
        </row>
        <row r="68">
          <cell r="C68" t="str">
            <v>Dept</v>
          </cell>
        </row>
        <row r="69">
          <cell r="C69" t="str">
            <v>Dept</v>
          </cell>
        </row>
        <row r="70">
          <cell r="C70" t="str">
            <v>Dept</v>
          </cell>
        </row>
        <row r="71">
          <cell r="C71" t="str">
            <v>Dept</v>
          </cell>
        </row>
        <row r="72">
          <cell r="C72" t="str">
            <v>Dept</v>
          </cell>
        </row>
        <row r="73">
          <cell r="C73" t="str">
            <v>Dept</v>
          </cell>
        </row>
        <row r="74">
          <cell r="C74" t="str">
            <v>Dept</v>
          </cell>
        </row>
        <row r="75">
          <cell r="C75" t="str">
            <v>Dept</v>
          </cell>
        </row>
        <row r="76">
          <cell r="C76" t="str">
            <v>Dept</v>
          </cell>
        </row>
        <row r="77">
          <cell r="C77" t="str">
            <v>Dept</v>
          </cell>
        </row>
        <row r="78">
          <cell r="C78" t="str">
            <v>Dept</v>
          </cell>
        </row>
        <row r="79">
          <cell r="C79" t="str">
            <v>Dept</v>
          </cell>
        </row>
        <row r="80">
          <cell r="C80" t="str">
            <v>Dept</v>
          </cell>
        </row>
        <row r="81">
          <cell r="C81" t="str">
            <v>Dept</v>
          </cell>
        </row>
        <row r="82">
          <cell r="C82" t="str">
            <v>Dept</v>
          </cell>
        </row>
        <row r="83">
          <cell r="C83" t="str">
            <v>Dept</v>
          </cell>
        </row>
        <row r="84">
          <cell r="C84" t="str">
            <v>Dept</v>
          </cell>
        </row>
        <row r="85">
          <cell r="C85" t="str">
            <v>Dept</v>
          </cell>
        </row>
        <row r="86">
          <cell r="C86" t="str">
            <v>Dept</v>
          </cell>
        </row>
        <row r="87">
          <cell r="C87" t="str">
            <v>Dept</v>
          </cell>
        </row>
        <row r="88">
          <cell r="C88" t="str">
            <v>Dept</v>
          </cell>
        </row>
        <row r="89">
          <cell r="C89" t="str">
            <v>Dept</v>
          </cell>
        </row>
        <row r="90">
          <cell r="C90" t="str">
            <v>Dept</v>
          </cell>
        </row>
        <row r="91">
          <cell r="C91" t="str">
            <v>Dept</v>
          </cell>
        </row>
        <row r="92">
          <cell r="C92" t="str">
            <v>Dept</v>
          </cell>
        </row>
        <row r="93">
          <cell r="C93" t="str">
            <v>Dept</v>
          </cell>
        </row>
        <row r="94">
          <cell r="C94" t="str">
            <v>Dept</v>
          </cell>
        </row>
        <row r="95">
          <cell r="C95" t="str">
            <v>Dept</v>
          </cell>
        </row>
        <row r="96">
          <cell r="C96" t="str">
            <v>Dept</v>
          </cell>
        </row>
        <row r="97">
          <cell r="C97" t="str">
            <v>Dept</v>
          </cell>
        </row>
        <row r="98">
          <cell r="C98" t="str">
            <v>Dept</v>
          </cell>
        </row>
        <row r="99">
          <cell r="C99" t="str">
            <v>Dept</v>
          </cell>
        </row>
        <row r="100">
          <cell r="C100" t="str">
            <v>Dept</v>
          </cell>
        </row>
        <row r="101">
          <cell r="C101" t="str">
            <v>Dept</v>
          </cell>
        </row>
        <row r="102">
          <cell r="C102" t="str">
            <v>Dept</v>
          </cell>
        </row>
        <row r="103">
          <cell r="C103" t="str">
            <v>Dept</v>
          </cell>
        </row>
        <row r="104">
          <cell r="C104" t="str">
            <v>Dept</v>
          </cell>
        </row>
        <row r="105">
          <cell r="C105" t="str">
            <v>Dept</v>
          </cell>
        </row>
        <row r="106">
          <cell r="C106" t="str">
            <v>Dept</v>
          </cell>
        </row>
        <row r="107">
          <cell r="C107" t="str">
            <v>Dept</v>
          </cell>
        </row>
        <row r="108">
          <cell r="C108" t="str">
            <v>Dept</v>
          </cell>
        </row>
        <row r="109">
          <cell r="C109" t="str">
            <v>Dept</v>
          </cell>
        </row>
        <row r="110">
          <cell r="C110" t="str">
            <v>Dept</v>
          </cell>
        </row>
        <row r="111">
          <cell r="C111" t="str">
            <v>Dept</v>
          </cell>
        </row>
        <row r="112">
          <cell r="C112" t="str">
            <v>Dept</v>
          </cell>
        </row>
        <row r="113">
          <cell r="C113" t="str">
            <v>Dept</v>
          </cell>
        </row>
        <row r="114">
          <cell r="C114" t="str">
            <v>Dept</v>
          </cell>
        </row>
        <row r="115">
          <cell r="C115" t="str">
            <v>Dept</v>
          </cell>
        </row>
        <row r="116">
          <cell r="C116" t="str">
            <v>Dept</v>
          </cell>
        </row>
        <row r="117">
          <cell r="C117" t="str">
            <v>Dept</v>
          </cell>
        </row>
        <row r="118">
          <cell r="C118" t="str">
            <v>Dept</v>
          </cell>
        </row>
        <row r="119">
          <cell r="C119" t="str">
            <v>Dept</v>
          </cell>
        </row>
        <row r="120">
          <cell r="C120" t="str">
            <v>Dept</v>
          </cell>
        </row>
        <row r="121">
          <cell r="C121" t="str">
            <v>Dept</v>
          </cell>
        </row>
        <row r="122">
          <cell r="C122" t="str">
            <v>Dept</v>
          </cell>
        </row>
        <row r="123">
          <cell r="C123" t="str">
            <v>Dept</v>
          </cell>
        </row>
        <row r="124">
          <cell r="C124" t="str">
            <v>Dept</v>
          </cell>
        </row>
        <row r="125">
          <cell r="C125" t="str">
            <v>Dept</v>
          </cell>
        </row>
        <row r="126">
          <cell r="C126" t="str">
            <v>Dept</v>
          </cell>
        </row>
        <row r="127">
          <cell r="C127" t="str">
            <v>Dept</v>
          </cell>
        </row>
        <row r="128">
          <cell r="C128" t="str">
            <v>Dept</v>
          </cell>
        </row>
        <row r="129">
          <cell r="C129" t="str">
            <v>Dept</v>
          </cell>
        </row>
        <row r="130">
          <cell r="C130" t="str">
            <v>Dept</v>
          </cell>
        </row>
        <row r="131">
          <cell r="C131" t="str">
            <v>Dept</v>
          </cell>
        </row>
        <row r="132">
          <cell r="C132" t="str">
            <v>Dept</v>
          </cell>
        </row>
        <row r="133">
          <cell r="C133" t="str">
            <v>Dept</v>
          </cell>
        </row>
        <row r="134">
          <cell r="C134" t="str">
            <v>Dept</v>
          </cell>
        </row>
        <row r="135">
          <cell r="C135" t="str">
            <v>Dept</v>
          </cell>
        </row>
        <row r="136">
          <cell r="C136" t="str">
            <v>Dept</v>
          </cell>
        </row>
        <row r="137">
          <cell r="C137" t="str">
            <v>Dept</v>
          </cell>
        </row>
        <row r="138">
          <cell r="C138" t="str">
            <v>Dept</v>
          </cell>
        </row>
        <row r="139">
          <cell r="C139" t="str">
            <v>Dept</v>
          </cell>
        </row>
        <row r="140">
          <cell r="C140" t="str">
            <v>Dept</v>
          </cell>
        </row>
        <row r="141">
          <cell r="C141" t="str">
            <v>Dept</v>
          </cell>
        </row>
        <row r="142">
          <cell r="C142" t="str">
            <v>Dept</v>
          </cell>
        </row>
        <row r="143">
          <cell r="C143" t="str">
            <v>Dept</v>
          </cell>
        </row>
        <row r="144">
          <cell r="C144" t="str">
            <v>Dept</v>
          </cell>
        </row>
        <row r="145">
          <cell r="C145" t="str">
            <v>Dept</v>
          </cell>
        </row>
        <row r="146">
          <cell r="C146" t="str">
            <v>Dept</v>
          </cell>
        </row>
        <row r="147">
          <cell r="C147" t="str">
            <v>Dept</v>
          </cell>
        </row>
        <row r="148">
          <cell r="C148" t="str">
            <v>Dept</v>
          </cell>
        </row>
        <row r="149">
          <cell r="C149" t="str">
            <v>Dept</v>
          </cell>
        </row>
        <row r="150">
          <cell r="C150" t="str">
            <v>Dept</v>
          </cell>
        </row>
        <row r="151">
          <cell r="C151" t="str">
            <v>Dept</v>
          </cell>
        </row>
        <row r="152">
          <cell r="C152" t="str">
            <v>Dept</v>
          </cell>
        </row>
        <row r="153">
          <cell r="C153" t="str">
            <v>Dept</v>
          </cell>
        </row>
        <row r="154">
          <cell r="C154" t="str">
            <v>Dept</v>
          </cell>
        </row>
        <row r="155">
          <cell r="C155" t="str">
            <v>Dept</v>
          </cell>
        </row>
        <row r="156">
          <cell r="C156" t="str">
            <v>Dept</v>
          </cell>
        </row>
        <row r="157">
          <cell r="C157" t="str">
            <v>Dept</v>
          </cell>
        </row>
        <row r="158">
          <cell r="C158" t="str">
            <v>Dept</v>
          </cell>
        </row>
        <row r="159">
          <cell r="C159" t="str">
            <v>Dept</v>
          </cell>
        </row>
        <row r="160">
          <cell r="C160" t="str">
            <v>Dept</v>
          </cell>
        </row>
        <row r="161">
          <cell r="C161" t="str">
            <v>Dept</v>
          </cell>
        </row>
        <row r="162">
          <cell r="C162" t="str">
            <v>Dept</v>
          </cell>
        </row>
        <row r="163">
          <cell r="C163" t="str">
            <v>Dept</v>
          </cell>
        </row>
        <row r="164">
          <cell r="C164" t="str">
            <v>Dept</v>
          </cell>
        </row>
        <row r="165">
          <cell r="C165" t="str">
            <v>Dept</v>
          </cell>
        </row>
        <row r="166">
          <cell r="C166" t="str">
            <v>Dept</v>
          </cell>
        </row>
        <row r="167">
          <cell r="C167" t="str">
            <v>Dept</v>
          </cell>
        </row>
        <row r="168">
          <cell r="C168" t="str">
            <v>Dept</v>
          </cell>
        </row>
        <row r="169">
          <cell r="C169" t="str">
            <v>Dept</v>
          </cell>
        </row>
        <row r="170">
          <cell r="C170" t="str">
            <v>Dept</v>
          </cell>
        </row>
        <row r="171">
          <cell r="C171" t="str">
            <v>Dept</v>
          </cell>
        </row>
        <row r="172">
          <cell r="C172" t="str">
            <v>Dept</v>
          </cell>
        </row>
        <row r="173">
          <cell r="C173" t="str">
            <v>Dept</v>
          </cell>
        </row>
        <row r="174">
          <cell r="C174" t="str">
            <v>Dept</v>
          </cell>
        </row>
        <row r="175">
          <cell r="C175" t="str">
            <v>Dept</v>
          </cell>
        </row>
        <row r="176">
          <cell r="C176" t="str">
            <v>Dept</v>
          </cell>
        </row>
        <row r="177">
          <cell r="C177" t="str">
            <v>Dept</v>
          </cell>
        </row>
        <row r="178">
          <cell r="C178" t="str">
            <v>Other</v>
          </cell>
        </row>
        <row r="179">
          <cell r="C179" t="str">
            <v>Other</v>
          </cell>
        </row>
        <row r="180">
          <cell r="C180" t="str">
            <v>Other</v>
          </cell>
        </row>
        <row r="181">
          <cell r="C181" t="str">
            <v>Other</v>
          </cell>
        </row>
        <row r="182">
          <cell r="C182" t="str">
            <v>Other</v>
          </cell>
        </row>
        <row r="183">
          <cell r="C183" t="str">
            <v>Other</v>
          </cell>
        </row>
        <row r="184">
          <cell r="C184" t="str">
            <v>Other</v>
          </cell>
        </row>
        <row r="185">
          <cell r="C185" t="str">
            <v>Other</v>
          </cell>
        </row>
        <row r="186">
          <cell r="C186" t="str">
            <v>Other</v>
          </cell>
        </row>
        <row r="187">
          <cell r="C187" t="str">
            <v>Other</v>
          </cell>
        </row>
        <row r="188">
          <cell r="C188" t="str">
            <v>Other</v>
          </cell>
        </row>
        <row r="189">
          <cell r="C189" t="str">
            <v>Other</v>
          </cell>
        </row>
        <row r="190">
          <cell r="C190" t="str">
            <v>Other</v>
          </cell>
        </row>
        <row r="191">
          <cell r="C191" t="str">
            <v>Other</v>
          </cell>
        </row>
        <row r="192">
          <cell r="C192" t="str">
            <v>Other</v>
          </cell>
        </row>
      </sheetData>
      <sheetData sheetId="4">
        <row r="7">
          <cell r="E7" t="str">
            <v xml:space="preserve">      2b)  Click on "Refresh" near the center of the new ribbon.</v>
          </cell>
        </row>
        <row r="8">
          <cell r="E8" t="str">
            <v>3)  The data in Pivot Awd Detail will update automatically.</v>
          </cell>
        </row>
        <row r="9">
          <cell r="E9" t="str">
            <v>4)  The Grand Total on the Awd Detail tab should equal the Grand Total on the Pivot Awd Detail.</v>
          </cell>
        </row>
        <row r="10">
          <cell r="E10" t="str">
            <v>5)  Copy the data in Pivot Awd Detail tab and paste special in bottom of Totals tab, columns A and B for 102355 through the last FA award.  Currently, it is FA00226.</v>
          </cell>
        </row>
      </sheetData>
      <sheetData sheetId="5">
        <row r="5">
          <cell r="B5">
            <v>16104664.51</v>
          </cell>
        </row>
        <row r="6">
          <cell r="B6">
            <v>9280572.0299999993</v>
          </cell>
        </row>
        <row r="7">
          <cell r="B7">
            <v>77389713.709999964</v>
          </cell>
          <cell r="D7" t="str">
            <v>Dist Deans s/b same as By Project Deans</v>
          </cell>
        </row>
        <row r="8">
          <cell r="E8">
            <v>77388408.502038628</v>
          </cell>
          <cell r="F8">
            <v>1305.2079613357782</v>
          </cell>
        </row>
        <row r="13">
          <cell r="D13" t="str">
            <v>OSP</v>
          </cell>
        </row>
        <row r="17">
          <cell r="D17" t="str">
            <v>31155</v>
          </cell>
          <cell r="E17" t="str">
            <v>31155 CU-Curr Instr &amp; Sp Ed Total</v>
          </cell>
          <cell r="F17" t="str">
            <v>31155</v>
          </cell>
        </row>
        <row r="18">
          <cell r="D18" t="str">
            <v>31165</v>
          </cell>
          <cell r="E18" t="str">
            <v>31165 CU-Leadshp, Fndns &amp; Pol Studies Total</v>
          </cell>
          <cell r="F18" t="str">
            <v>31165</v>
          </cell>
        </row>
        <row r="19">
          <cell r="D19" t="str">
            <v>31170</v>
          </cell>
          <cell r="E19" t="str">
            <v>31170 CU-CASTL Total</v>
          </cell>
          <cell r="F19" t="str">
            <v>31170</v>
          </cell>
        </row>
      </sheetData>
      <sheetData sheetId="6">
        <row r="7">
          <cell r="C7" t="str">
            <v>FY02 Deficit Recovered</v>
          </cell>
          <cell r="D7" t="str">
            <v>FY03 Deficit Recovered</v>
          </cell>
          <cell r="E7" t="str">
            <v>FY04 Deficit Recovered</v>
          </cell>
          <cell r="F7" t="str">
            <v>FY05 Deficit Recovered</v>
          </cell>
        </row>
        <row r="8">
          <cell r="F8">
            <v>-32.609999999999921</v>
          </cell>
        </row>
        <row r="10">
          <cell r="C10">
            <v>7270.06</v>
          </cell>
        </row>
        <row r="11">
          <cell r="C11">
            <v>-730813.53</v>
          </cell>
        </row>
        <row r="12">
          <cell r="C12">
            <v>831626.34</v>
          </cell>
          <cell r="D12">
            <v>83.51</v>
          </cell>
          <cell r="E12">
            <v>9131.3700000000008</v>
          </cell>
          <cell r="F12">
            <v>8559.15</v>
          </cell>
        </row>
        <row r="13">
          <cell r="C13">
            <v>-7270.06</v>
          </cell>
        </row>
        <row r="14">
          <cell r="C14">
            <v>-22542.55</v>
          </cell>
        </row>
        <row r="15">
          <cell r="C15">
            <v>24.76</v>
          </cell>
        </row>
        <row r="16">
          <cell r="C16">
            <v>-10269.41</v>
          </cell>
        </row>
        <row r="17">
          <cell r="C17">
            <v>-52957.55</v>
          </cell>
          <cell r="D17">
            <v>-62920.6</v>
          </cell>
        </row>
        <row r="18">
          <cell r="C18">
            <v>-2065</v>
          </cell>
        </row>
        <row r="19">
          <cell r="C19">
            <v>65391.91</v>
          </cell>
          <cell r="D19">
            <v>63069.16</v>
          </cell>
          <cell r="E19">
            <v>1579.71</v>
          </cell>
        </row>
        <row r="21">
          <cell r="C21">
            <v>397980</v>
          </cell>
          <cell r="D21">
            <v>154316.87</v>
          </cell>
        </row>
        <row r="22">
          <cell r="C22">
            <v>-27653.23</v>
          </cell>
          <cell r="D22">
            <v>-83.51</v>
          </cell>
          <cell r="E22">
            <v>-9131.3700000000008</v>
          </cell>
          <cell r="F22">
            <v>-8559.15</v>
          </cell>
        </row>
        <row r="23">
          <cell r="C23">
            <v>-337293.39</v>
          </cell>
          <cell r="D23">
            <v>-154316.87</v>
          </cell>
        </row>
        <row r="24">
          <cell r="C24">
            <v>-60686.61</v>
          </cell>
        </row>
        <row r="25">
          <cell r="C25">
            <v>-24.76</v>
          </cell>
        </row>
        <row r="26">
          <cell r="C26">
            <v>-99.95</v>
          </cell>
          <cell r="D26">
            <v>-148.56</v>
          </cell>
          <cell r="E26">
            <v>-1579.71</v>
          </cell>
        </row>
        <row r="27">
          <cell r="F27">
            <v>177</v>
          </cell>
        </row>
        <row r="28">
          <cell r="C28">
            <v>-73159.58</v>
          </cell>
        </row>
        <row r="29">
          <cell r="C29">
            <v>-22542.550000000025</v>
          </cell>
          <cell r="D29">
            <v>-2.3305801732931286E-12</v>
          </cell>
          <cell r="E29">
            <v>0</v>
          </cell>
          <cell r="F29">
            <v>144.38999999999942</v>
          </cell>
        </row>
        <row r="58">
          <cell r="C58" t="str">
            <v>FY15-16</v>
          </cell>
          <cell r="D58" t="str">
            <v>FY14-15</v>
          </cell>
        </row>
        <row r="60">
          <cell r="C60">
            <v>-100000</v>
          </cell>
          <cell r="D60">
            <v>-123233.86</v>
          </cell>
        </row>
        <row r="63">
          <cell r="C63">
            <v>140636.98000000001</v>
          </cell>
          <cell r="D63">
            <v>558655.18000000005</v>
          </cell>
        </row>
        <row r="64">
          <cell r="C64">
            <v>-100000</v>
          </cell>
          <cell r="D64">
            <v>-123233.86</v>
          </cell>
        </row>
        <row r="65">
          <cell r="C65">
            <v>40636.98000000001</v>
          </cell>
          <cell r="D65">
            <v>435421.32000000007</v>
          </cell>
        </row>
        <row r="71">
          <cell r="C71">
            <v>3100964.34</v>
          </cell>
          <cell r="D71">
            <v>2457664.1999999997</v>
          </cell>
        </row>
      </sheetData>
      <sheetData sheetId="7">
        <row r="11">
          <cell r="C11" t="str">
            <v>Adjustments</v>
          </cell>
          <cell r="D11" t="str">
            <v>Adjustments</v>
          </cell>
          <cell r="E11" t="str">
            <v>Adjustments</v>
          </cell>
          <cell r="F11" t="str">
            <v>Adjustments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7"/>
  <sheetViews>
    <sheetView topLeftCell="E1" workbookViewId="0">
      <selection activeCell="J267" sqref="J267"/>
    </sheetView>
  </sheetViews>
  <sheetFormatPr defaultColWidth="9.109375" defaultRowHeight="13.2" outlineLevelRow="2" x14ac:dyDescent="0.25"/>
  <cols>
    <col min="1" max="1" width="30.109375" style="9" customWidth="1"/>
    <col min="2" max="2" width="9" style="9" bestFit="1" customWidth="1"/>
    <col min="3" max="3" width="27.6640625" style="9" customWidth="1"/>
    <col min="4" max="4" width="16.109375" style="27" customWidth="1"/>
    <col min="5" max="5" width="20.44140625" style="9" bestFit="1" customWidth="1"/>
    <col min="6" max="6" width="14" style="23" bestFit="1" customWidth="1"/>
    <col min="7" max="9" width="14.109375" style="9" customWidth="1"/>
    <col min="10" max="10" width="13.5546875" style="9" bestFit="1" customWidth="1"/>
    <col min="11" max="11" width="12.88671875" style="9" customWidth="1"/>
    <col min="12" max="12" width="14" style="9" bestFit="1" customWidth="1"/>
    <col min="13" max="17" width="14.109375" style="9" customWidth="1"/>
    <col min="18" max="18" width="16.109375" style="9" bestFit="1" customWidth="1"/>
    <col min="19" max="19" width="14" style="9" bestFit="1" customWidth="1"/>
    <col min="20" max="20" width="10.33203125" style="9" bestFit="1" customWidth="1"/>
    <col min="21" max="16384" width="9.109375" style="9"/>
  </cols>
  <sheetData>
    <row r="1" spans="1:20" x14ac:dyDescent="0.25">
      <c r="A1" s="27"/>
      <c r="D1" s="50" t="s">
        <v>734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3" spans="1:20" x14ac:dyDescent="0.25">
      <c r="A3" s="9" t="s">
        <v>0</v>
      </c>
      <c r="B3" s="9" t="s">
        <v>106</v>
      </c>
      <c r="C3" s="9" t="s">
        <v>107</v>
      </c>
      <c r="D3" s="32" t="s">
        <v>108</v>
      </c>
      <c r="E3" s="32" t="s">
        <v>109</v>
      </c>
      <c r="F3" s="33">
        <v>44408</v>
      </c>
      <c r="G3" s="33">
        <v>44439</v>
      </c>
      <c r="H3" s="33">
        <v>44469</v>
      </c>
      <c r="I3" s="33">
        <v>44500</v>
      </c>
      <c r="J3" s="33">
        <v>44530</v>
      </c>
      <c r="K3" s="33">
        <v>44561</v>
      </c>
      <c r="L3" s="33">
        <v>44592</v>
      </c>
      <c r="M3" s="33">
        <v>44620</v>
      </c>
      <c r="N3" s="33">
        <v>44651</v>
      </c>
      <c r="O3" s="33">
        <v>44681</v>
      </c>
      <c r="P3" s="33">
        <v>44712</v>
      </c>
      <c r="Q3" s="33">
        <v>44742</v>
      </c>
      <c r="R3" s="34" t="s">
        <v>127</v>
      </c>
    </row>
    <row r="4" spans="1:20" hidden="1" outlineLevel="2" x14ac:dyDescent="0.25">
      <c r="A4" s="9" t="s">
        <v>160</v>
      </c>
      <c r="B4" s="9" t="str">
        <f>LEFT(A4,5)</f>
        <v>40221</v>
      </c>
      <c r="C4" s="9" t="str">
        <f>MID(A4,7,35)</f>
        <v>MD-DMED Comparative Medicine</v>
      </c>
      <c r="D4" s="35" t="s">
        <v>141</v>
      </c>
      <c r="E4" s="36" t="s">
        <v>111</v>
      </c>
      <c r="F4" s="48">
        <v>0</v>
      </c>
      <c r="G4" s="15">
        <v>93.53</v>
      </c>
      <c r="H4" s="15">
        <v>0</v>
      </c>
      <c r="I4" s="15">
        <v>-93.53</v>
      </c>
      <c r="J4" s="15">
        <v>1207.83</v>
      </c>
      <c r="K4" s="15">
        <v>0</v>
      </c>
      <c r="L4" s="15">
        <v>0</v>
      </c>
      <c r="M4" s="15">
        <v>0</v>
      </c>
      <c r="N4" s="15">
        <v>0</v>
      </c>
      <c r="O4" s="15">
        <v>1288.3900000000003</v>
      </c>
      <c r="P4" s="15">
        <v>0</v>
      </c>
      <c r="Q4" s="15">
        <f>R4-SUM(F4:P4)</f>
        <v>1288.3899999999999</v>
      </c>
      <c r="R4" s="37">
        <f>IF(ISERROR(VLOOKUP($B4,[1]!Dept_Amt,2,FALSE)),0,VLOOKUP($B4,[1]!Dept_Amt,2,FALSE))</f>
        <v>3784.61</v>
      </c>
      <c r="S4" s="23"/>
      <c r="T4" s="21"/>
    </row>
    <row r="5" spans="1:20" hidden="1" outlineLevel="2" x14ac:dyDescent="0.25">
      <c r="A5" s="10" t="s">
        <v>243</v>
      </c>
      <c r="B5" s="9" t="str">
        <f>LEFT(A5,5)</f>
        <v>40201</v>
      </c>
      <c r="C5" s="9" t="str">
        <f>MID(A5,7,35)</f>
        <v xml:space="preserve">MD-DMED Research Administration </v>
      </c>
      <c r="D5" s="35" t="s">
        <v>141</v>
      </c>
      <c r="E5" s="36" t="s">
        <v>111</v>
      </c>
      <c r="F5" s="48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f t="shared" ref="Q5:Q68" si="0">R5-SUM(F5:P5)</f>
        <v>0</v>
      </c>
      <c r="R5" s="37">
        <f>IF(ISERROR(VLOOKUP($B5,[1]!Dept_Amt,2,FALSE)),0,VLOOKUP($B5,[1]!Dept_Amt,2,FALSE))</f>
        <v>0</v>
      </c>
      <c r="S5" s="23"/>
      <c r="T5" s="21"/>
    </row>
    <row r="6" spans="1:20" hidden="1" outlineLevel="2" x14ac:dyDescent="0.25">
      <c r="A6" s="18" t="s">
        <v>196</v>
      </c>
      <c r="B6" s="9" t="str">
        <f>LEFT(A6,5)</f>
        <v>40205</v>
      </c>
      <c r="C6" s="9" t="str">
        <f>MID(A6,7,35)</f>
        <v>MD-DMED Center for Telehealth Total</v>
      </c>
      <c r="D6" s="35" t="s">
        <v>141</v>
      </c>
      <c r="E6" s="36" t="s">
        <v>111</v>
      </c>
      <c r="F6" s="48">
        <v>12740.680000000002</v>
      </c>
      <c r="G6" s="15">
        <v>7421.5699999999979</v>
      </c>
      <c r="H6" s="15">
        <v>25137.200000000004</v>
      </c>
      <c r="I6" s="15">
        <v>11150.089999999997</v>
      </c>
      <c r="J6" s="15">
        <v>21301.07</v>
      </c>
      <c r="K6" s="15">
        <v>5866.7700000000041</v>
      </c>
      <c r="L6" s="15">
        <v>18445.259999999995</v>
      </c>
      <c r="M6" s="15">
        <v>13936.14</v>
      </c>
      <c r="N6" s="15">
        <v>11537.910000000003</v>
      </c>
      <c r="O6" s="15">
        <v>18369.48000000001</v>
      </c>
      <c r="P6" s="15">
        <v>10721.02999999997</v>
      </c>
      <c r="Q6" s="15">
        <f t="shared" si="0"/>
        <v>6452.8999999999942</v>
      </c>
      <c r="R6" s="37">
        <f>IF(ISERROR(VLOOKUP($B6,[1]!Dept_Amt,2,FALSE)),0,VLOOKUP($B6,[1]!Dept_Amt,2,FALSE))</f>
        <v>163080.09999999998</v>
      </c>
      <c r="S6" s="23"/>
      <c r="T6" s="21"/>
    </row>
    <row r="7" spans="1:20" hidden="1" outlineLevel="2" x14ac:dyDescent="0.25">
      <c r="A7" s="9" t="s">
        <v>151</v>
      </c>
      <c r="B7" s="9" t="str">
        <f t="shared" ref="B7:B91" si="1">LEFT(A7,5)</f>
        <v>40225</v>
      </c>
      <c r="C7" s="9" t="str">
        <f t="shared" ref="C7:C84" si="2">MID(A7,7,35)</f>
        <v>MD-DMED Cont Med Ed</v>
      </c>
      <c r="D7" s="35" t="s">
        <v>141</v>
      </c>
      <c r="E7" s="36" t="s">
        <v>111</v>
      </c>
      <c r="F7" s="48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f t="shared" si="0"/>
        <v>0</v>
      </c>
      <c r="R7" s="37">
        <f>IF(ISERROR(VLOOKUP($B7,[1]!Dept_Amt,2,FALSE)),0,VLOOKUP($B7,[1]!Dept_Amt,2,FALSE))</f>
        <v>0</v>
      </c>
      <c r="S7" s="23"/>
      <c r="T7" s="21"/>
    </row>
    <row r="8" spans="1:20" hidden="1" outlineLevel="2" x14ac:dyDescent="0.25">
      <c r="A8" s="9" t="s">
        <v>726</v>
      </c>
      <c r="B8" s="9" t="str">
        <f t="shared" ref="B8" si="3">LEFT(A8,5)</f>
        <v>40226</v>
      </c>
      <c r="C8" s="9" t="str">
        <f t="shared" ref="C8" si="4">MID(A8,7,35)</f>
        <v>MD-DMED CME Conf Activity</v>
      </c>
      <c r="D8" s="35" t="s">
        <v>141</v>
      </c>
      <c r="E8" s="36" t="s">
        <v>111</v>
      </c>
      <c r="F8" s="48">
        <v>0</v>
      </c>
      <c r="G8" s="15">
        <v>0</v>
      </c>
      <c r="H8" s="15">
        <v>-2352.8000000000002</v>
      </c>
      <c r="I8" s="15">
        <v>0</v>
      </c>
      <c r="J8" s="15">
        <v>0</v>
      </c>
      <c r="K8" s="15">
        <v>9188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f t="shared" si="0"/>
        <v>4500.0000000000009</v>
      </c>
      <c r="R8" s="37">
        <f>IF(ISERROR(VLOOKUP($B8,[1]!Dept_Amt,2,FALSE)),0,VLOOKUP($B8,[1]!Dept_Amt,2,FALSE))</f>
        <v>11335.2</v>
      </c>
      <c r="S8" s="23"/>
      <c r="T8" s="21"/>
    </row>
    <row r="9" spans="1:20" hidden="1" outlineLevel="2" x14ac:dyDescent="0.25">
      <c r="A9" s="9" t="s">
        <v>18</v>
      </c>
      <c r="B9" s="9" t="str">
        <f t="shared" si="1"/>
        <v>40240</v>
      </c>
      <c r="C9" s="9" t="str">
        <f t="shared" si="2"/>
        <v>MD-DMED Graduate Programs</v>
      </c>
      <c r="D9" s="35" t="s">
        <v>141</v>
      </c>
      <c r="E9" s="36" t="s">
        <v>111</v>
      </c>
      <c r="F9" s="48">
        <v>6159.18</v>
      </c>
      <c r="G9" s="15">
        <v>4520.6200000000008</v>
      </c>
      <c r="H9" s="15">
        <v>4042.3599999999988</v>
      </c>
      <c r="I9" s="15">
        <v>8589.2200000000012</v>
      </c>
      <c r="J9" s="15">
        <v>4063.2599999999984</v>
      </c>
      <c r="K9" s="15">
        <v>3962.0299999999988</v>
      </c>
      <c r="L9" s="15">
        <v>3962.0500000000029</v>
      </c>
      <c r="M9" s="15">
        <v>4006.0199999999968</v>
      </c>
      <c r="N9" s="15">
        <v>3930.4599999999991</v>
      </c>
      <c r="O9" s="15">
        <v>4400.2200000000012</v>
      </c>
      <c r="P9" s="15">
        <v>4424.2099999999991</v>
      </c>
      <c r="Q9" s="15">
        <f t="shared" si="0"/>
        <v>12483.860000000015</v>
      </c>
      <c r="R9" s="37">
        <f>IF(ISERROR(VLOOKUP($B9,[1]!Dept_Amt,2,FALSE)),0,VLOOKUP($B9,[1]!Dept_Amt,2,FALSE))</f>
        <v>64543.490000000013</v>
      </c>
      <c r="S9" s="23"/>
      <c r="T9" s="21"/>
    </row>
    <row r="10" spans="1:20" hidden="1" outlineLevel="2" x14ac:dyDescent="0.25">
      <c r="A10" s="17" t="s">
        <v>235</v>
      </c>
      <c r="B10" s="9" t="str">
        <f t="shared" si="1"/>
        <v>40265</v>
      </c>
      <c r="C10" s="9" t="str">
        <f t="shared" si="2"/>
        <v>MD-DMED Med Ed Support Total</v>
      </c>
      <c r="D10" s="35" t="s">
        <v>141</v>
      </c>
      <c r="E10" s="36" t="s">
        <v>111</v>
      </c>
      <c r="F10" s="48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f t="shared" si="0"/>
        <v>0</v>
      </c>
      <c r="R10" s="37">
        <f>IF(ISERROR(VLOOKUP($B10,[1]!Dept_Amt,2,FALSE)),0,VLOOKUP($B10,[1]!Dept_Amt,2,FALSE))</f>
        <v>0</v>
      </c>
      <c r="S10" s="23"/>
      <c r="T10" s="21"/>
    </row>
    <row r="11" spans="1:20" hidden="1" outlineLevel="2" x14ac:dyDescent="0.25">
      <c r="A11" s="9" t="s">
        <v>19</v>
      </c>
      <c r="B11" s="9" t="str">
        <f t="shared" si="1"/>
        <v>40270</v>
      </c>
      <c r="C11" s="9" t="str">
        <f t="shared" si="2"/>
        <v>MD-DMED Diversity Programs</v>
      </c>
      <c r="D11" s="35" t="s">
        <v>141</v>
      </c>
      <c r="E11" s="36" t="s">
        <v>111</v>
      </c>
      <c r="F11" s="48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 t="shared" si="0"/>
        <v>0</v>
      </c>
      <c r="R11" s="37">
        <f>IF(ISERROR(VLOOKUP($B11,[1]!Dept_Amt,2,FALSE)),0,VLOOKUP($B11,[1]!Dept_Amt,2,FALSE))</f>
        <v>0</v>
      </c>
      <c r="S11" s="23"/>
      <c r="T11" s="21"/>
    </row>
    <row r="12" spans="1:20" hidden="1" outlineLevel="2" x14ac:dyDescent="0.25">
      <c r="A12" s="40" t="s">
        <v>701</v>
      </c>
      <c r="B12" s="9" t="str">
        <f t="shared" si="1"/>
        <v>40275</v>
      </c>
      <c r="C12" s="9" t="str">
        <f t="shared" si="2"/>
        <v>MD-DMED Research Total</v>
      </c>
      <c r="D12" s="35" t="s">
        <v>141</v>
      </c>
      <c r="E12" s="36" t="s">
        <v>111</v>
      </c>
      <c r="F12" s="48">
        <v>505.51</v>
      </c>
      <c r="G12" s="15">
        <v>1864.43</v>
      </c>
      <c r="H12" s="15">
        <v>1258.6599999999999</v>
      </c>
      <c r="I12" s="15">
        <v>1258.6299999999997</v>
      </c>
      <c r="J12" s="15">
        <v>1258.6600000000008</v>
      </c>
      <c r="K12" s="15">
        <v>1258.6999999999998</v>
      </c>
      <c r="L12" s="15">
        <v>1258.7099999999991</v>
      </c>
      <c r="M12" s="15">
        <v>1258.6599999999999</v>
      </c>
      <c r="N12" s="15">
        <v>4531.0500000000011</v>
      </c>
      <c r="O12" s="15">
        <v>299.69000000000051</v>
      </c>
      <c r="P12" s="15">
        <v>0</v>
      </c>
      <c r="Q12" s="15">
        <f t="shared" si="0"/>
        <v>0</v>
      </c>
      <c r="R12" s="37">
        <f>IF(ISERROR(VLOOKUP($B12,[1]!Dept_Amt,2,FALSE)),0,VLOOKUP($B12,[1]!Dept_Amt,2,FALSE))</f>
        <v>14752.7</v>
      </c>
      <c r="S12" s="23"/>
      <c r="T12" s="21"/>
    </row>
    <row r="13" spans="1:20" hidden="1" outlineLevel="2" x14ac:dyDescent="0.25">
      <c r="A13" s="27" t="s">
        <v>683</v>
      </c>
      <c r="B13" s="9" t="str">
        <f t="shared" si="1"/>
        <v>40276</v>
      </c>
      <c r="C13" s="27" t="s">
        <v>685</v>
      </c>
      <c r="D13" s="35" t="s">
        <v>141</v>
      </c>
      <c r="E13" s="36" t="s">
        <v>111</v>
      </c>
      <c r="F13" s="48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f t="shared" si="0"/>
        <v>0</v>
      </c>
      <c r="R13" s="37">
        <f>IF(ISERROR(VLOOKUP($B13,[1]!Dept_Amt,2,FALSE)),0,VLOOKUP($B13,[1]!Dept_Amt,2,FALSE))</f>
        <v>0</v>
      </c>
      <c r="S13" s="23"/>
      <c r="T13" s="21"/>
    </row>
    <row r="14" spans="1:20" hidden="1" outlineLevel="2" x14ac:dyDescent="0.25">
      <c r="A14" s="9" t="s">
        <v>248</v>
      </c>
      <c r="B14" s="9" t="str">
        <f t="shared" si="1"/>
        <v>40285</v>
      </c>
      <c r="C14" s="9" t="s">
        <v>249</v>
      </c>
      <c r="D14" s="35" t="s">
        <v>141</v>
      </c>
      <c r="E14" s="36" t="s">
        <v>111</v>
      </c>
      <c r="F14" s="48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si="0"/>
        <v>0</v>
      </c>
      <c r="R14" s="37">
        <f>IF(ISERROR(VLOOKUP($B14,[1]!Dept_Amt,2,FALSE)),0,VLOOKUP($B14,[1]!Dept_Amt,2,FALSE))</f>
        <v>0</v>
      </c>
      <c r="S14" s="23"/>
      <c r="T14" s="21"/>
    </row>
    <row r="15" spans="1:20" hidden="1" outlineLevel="2" x14ac:dyDescent="0.25">
      <c r="A15" s="9" t="s">
        <v>717</v>
      </c>
      <c r="B15" s="9" t="str">
        <f t="shared" ref="B15" si="5">LEFT(A15,5)</f>
        <v>40303</v>
      </c>
      <c r="C15" s="27" t="s">
        <v>718</v>
      </c>
      <c r="D15" s="35" t="s">
        <v>141</v>
      </c>
      <c r="E15" s="36" t="s">
        <v>111</v>
      </c>
      <c r="F15" s="48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37">
        <f>IF(ISERROR(VLOOKUP($B15,[1]!Dept_Amt,2,FALSE)),0,VLOOKUP($B15,[1]!Dept_Amt,2,FALSE))</f>
        <v>0</v>
      </c>
      <c r="S15" s="23"/>
      <c r="T15" s="21"/>
    </row>
    <row r="16" spans="1:20" hidden="1" outlineLevel="2" x14ac:dyDescent="0.25">
      <c r="A16" s="9" t="s">
        <v>20</v>
      </c>
      <c r="B16" s="9" t="str">
        <f t="shared" si="1"/>
        <v>40400</v>
      </c>
      <c r="C16" s="9" t="str">
        <f t="shared" si="2"/>
        <v>MD-BIOC Biochem/Mole Genetics</v>
      </c>
      <c r="D16" s="35" t="str">
        <f>+C16</f>
        <v>MD-BIOC Biochem/Mole Genetics</v>
      </c>
      <c r="E16" s="36" t="s">
        <v>111</v>
      </c>
      <c r="F16" s="48">
        <v>329223.95999999996</v>
      </c>
      <c r="G16" s="15">
        <v>204174.62</v>
      </c>
      <c r="H16" s="15">
        <v>158128.00999999978</v>
      </c>
      <c r="I16" s="15">
        <v>205250.30000000028</v>
      </c>
      <c r="J16" s="15">
        <v>139060.06999999983</v>
      </c>
      <c r="K16" s="15">
        <v>153659.24000000011</v>
      </c>
      <c r="L16" s="15">
        <v>149201.73000000045</v>
      </c>
      <c r="M16" s="15">
        <v>163014.48999999953</v>
      </c>
      <c r="N16" s="15">
        <v>167916.1399999999</v>
      </c>
      <c r="O16" s="15">
        <v>175798.40000000014</v>
      </c>
      <c r="P16" s="15">
        <v>129730.26000000024</v>
      </c>
      <c r="Q16" s="15">
        <f t="shared" si="0"/>
        <v>21644.719999999972</v>
      </c>
      <c r="R16" s="37">
        <f>IF(ISERROR(VLOOKUP($B16,[1]!Dept_Amt,2,FALSE)),0,VLOOKUP($B16,[1]!Dept_Amt,2,FALSE))</f>
        <v>1996801.9400000002</v>
      </c>
      <c r="S16" s="23"/>
      <c r="T16" s="21"/>
    </row>
    <row r="17" spans="1:20" hidden="1" outlineLevel="2" x14ac:dyDescent="0.25">
      <c r="A17" s="9" t="s">
        <v>21</v>
      </c>
      <c r="B17" s="9" t="str">
        <f t="shared" si="1"/>
        <v>40405</v>
      </c>
      <c r="C17" s="9" t="str">
        <f t="shared" si="2"/>
        <v>MD-BIOM Biomedical Eng</v>
      </c>
      <c r="D17" s="35" t="str">
        <f>+C17</f>
        <v>MD-BIOM Biomedical Eng</v>
      </c>
      <c r="E17" s="36" t="s">
        <v>111</v>
      </c>
      <c r="F17" s="48">
        <v>159658.44999999998</v>
      </c>
      <c r="G17" s="15">
        <v>131780.68000000002</v>
      </c>
      <c r="H17" s="15">
        <v>126117.07</v>
      </c>
      <c r="I17" s="15">
        <v>132740.64999999997</v>
      </c>
      <c r="J17" s="15">
        <v>107796.04000000015</v>
      </c>
      <c r="K17" s="15">
        <v>137674.89999999967</v>
      </c>
      <c r="L17" s="15">
        <v>130593.71000000008</v>
      </c>
      <c r="M17" s="15">
        <v>92461.59999999986</v>
      </c>
      <c r="N17" s="15">
        <v>156281.44000000029</v>
      </c>
      <c r="O17" s="15">
        <v>191675.68999999971</v>
      </c>
      <c r="P17" s="15">
        <v>114049.23000000045</v>
      </c>
      <c r="Q17" s="15">
        <f t="shared" si="0"/>
        <v>24790.909999999916</v>
      </c>
      <c r="R17" s="37">
        <f>IF(ISERROR(VLOOKUP($B17,[1]!Dept_Amt,2,FALSE)),0,VLOOKUP($B17,[1]!Dept_Amt,2,FALSE))</f>
        <v>1505620.37</v>
      </c>
      <c r="S17" s="23"/>
      <c r="T17" s="21"/>
    </row>
    <row r="18" spans="1:20" hidden="1" outlineLevel="2" x14ac:dyDescent="0.25">
      <c r="A18" s="9" t="s">
        <v>22</v>
      </c>
      <c r="B18" s="9" t="str">
        <f t="shared" si="1"/>
        <v>40410</v>
      </c>
      <c r="C18" s="9" t="str">
        <f t="shared" si="2"/>
        <v>MD-CELL Cell Biology</v>
      </c>
      <c r="D18" s="35" t="str">
        <f>+C18</f>
        <v>MD-CELL Cell Biology</v>
      </c>
      <c r="E18" s="36" t="s">
        <v>111</v>
      </c>
      <c r="F18" s="48">
        <v>284701.03999999998</v>
      </c>
      <c r="G18" s="15">
        <v>194441.95999999996</v>
      </c>
      <c r="H18" s="15">
        <v>186479.76000000007</v>
      </c>
      <c r="I18" s="15">
        <v>223068.55999999982</v>
      </c>
      <c r="J18" s="15">
        <v>180905.20000000019</v>
      </c>
      <c r="K18" s="15">
        <v>200503.84999999986</v>
      </c>
      <c r="L18" s="15">
        <v>136158.7200000002</v>
      </c>
      <c r="M18" s="15">
        <v>188848.99000000022</v>
      </c>
      <c r="N18" s="15">
        <v>160386.65000000014</v>
      </c>
      <c r="O18" s="15">
        <v>146294.73999999929</v>
      </c>
      <c r="P18" s="15">
        <v>145015.65999999992</v>
      </c>
      <c r="Q18" s="15">
        <f t="shared" si="0"/>
        <v>95131.720000000438</v>
      </c>
      <c r="R18" s="37">
        <f>IF(ISERROR(VLOOKUP($B18,[1]!Dept_Amt,2,FALSE)),0,VLOOKUP($B18,[1]!Dept_Amt,2,FALSE))</f>
        <v>2141936.85</v>
      </c>
      <c r="S18" s="23"/>
      <c r="T18" s="21"/>
    </row>
    <row r="19" spans="1:20" hidden="1" outlineLevel="2" x14ac:dyDescent="0.25">
      <c r="A19" s="9" t="s">
        <v>185</v>
      </c>
      <c r="B19" s="9" t="str">
        <f t="shared" si="1"/>
        <v>40415</v>
      </c>
      <c r="C19" s="9" t="str">
        <f t="shared" si="2"/>
        <v>MD-PBHS Public Health Sciences Admi</v>
      </c>
      <c r="D19" s="35" t="s">
        <v>197</v>
      </c>
      <c r="E19" s="36" t="s">
        <v>111</v>
      </c>
      <c r="F19" s="48">
        <v>165671.78999999998</v>
      </c>
      <c r="G19" s="15">
        <v>60937.639999999985</v>
      </c>
      <c r="H19" s="15">
        <v>76072.160000000003</v>
      </c>
      <c r="I19" s="15">
        <v>122211.62999999995</v>
      </c>
      <c r="J19" s="15">
        <v>93820.620000000054</v>
      </c>
      <c r="K19" s="15">
        <v>72874.09999999986</v>
      </c>
      <c r="L19" s="15">
        <v>103335.14000000013</v>
      </c>
      <c r="M19" s="15">
        <v>88785.229999999981</v>
      </c>
      <c r="N19" s="15">
        <v>133961.50999999978</v>
      </c>
      <c r="O19" s="15">
        <v>81394.359999999986</v>
      </c>
      <c r="P19" s="15">
        <v>86882.710000000196</v>
      </c>
      <c r="Q19" s="15">
        <f t="shared" si="0"/>
        <v>48840.139999999898</v>
      </c>
      <c r="R19" s="37">
        <f>IF(ISERROR(VLOOKUP($B19,[1]!Dept_Amt,2,FALSE)),0,VLOOKUP($B19,[1]!Dept_Amt,2,FALSE))</f>
        <v>1134787.0299999998</v>
      </c>
      <c r="S19" s="23"/>
      <c r="T19" s="21"/>
    </row>
    <row r="20" spans="1:20" hidden="1" outlineLevel="2" x14ac:dyDescent="0.25">
      <c r="A20" s="9" t="s">
        <v>186</v>
      </c>
      <c r="B20" s="9" t="str">
        <f t="shared" si="1"/>
        <v>40416</v>
      </c>
      <c r="C20" s="9" t="str">
        <f>MID(A20,7,35)</f>
        <v>MD-PBHS Public Health Practice</v>
      </c>
      <c r="D20" s="35" t="s">
        <v>197</v>
      </c>
      <c r="E20" s="36" t="s">
        <v>111</v>
      </c>
      <c r="F20" s="48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0</v>
      </c>
      <c r="R20" s="37">
        <f>IF(ISERROR(VLOOKUP($B20,[1]!Dept_Amt,2,FALSE)),0,VLOOKUP($B20,[1]!Dept_Amt,2,FALSE))</f>
        <v>0</v>
      </c>
      <c r="S20" s="23"/>
      <c r="T20" s="21"/>
    </row>
    <row r="21" spans="1:20" hidden="1" outlineLevel="2" x14ac:dyDescent="0.25">
      <c r="A21" s="9" t="s">
        <v>675</v>
      </c>
      <c r="B21" s="9" t="str">
        <f t="shared" si="1"/>
        <v>40417</v>
      </c>
      <c r="C21" s="27" t="s">
        <v>676</v>
      </c>
      <c r="D21" s="35" t="s">
        <v>197</v>
      </c>
      <c r="E21" s="36" t="s">
        <v>111</v>
      </c>
      <c r="F21" s="48">
        <v>37757.18</v>
      </c>
      <c r="G21" s="15">
        <v>15528.96</v>
      </c>
      <c r="H21" s="15">
        <v>18876.479999999996</v>
      </c>
      <c r="I21" s="15">
        <v>21530.910000000003</v>
      </c>
      <c r="J21" s="15">
        <v>17694.330000000002</v>
      </c>
      <c r="K21" s="15">
        <v>15856.190000000002</v>
      </c>
      <c r="L21" s="15">
        <v>17477.270000000004</v>
      </c>
      <c r="M21" s="15">
        <v>16208.499999999971</v>
      </c>
      <c r="N21" s="15">
        <v>25502.050000000017</v>
      </c>
      <c r="O21" s="15">
        <v>29773.070000000007</v>
      </c>
      <c r="P21" s="15">
        <v>17834.399999999994</v>
      </c>
      <c r="Q21" s="15">
        <f t="shared" si="0"/>
        <v>11488.799999999988</v>
      </c>
      <c r="R21" s="37">
        <f>IF(ISERROR(VLOOKUP($B21,[1]!Dept_Amt,2,FALSE)),0,VLOOKUP($B21,[1]!Dept_Amt,2,FALSE))</f>
        <v>245528.13999999998</v>
      </c>
      <c r="S21" s="23"/>
      <c r="T21" s="21"/>
    </row>
    <row r="22" spans="1:20" hidden="1" outlineLevel="2" x14ac:dyDescent="0.25">
      <c r="A22" s="9" t="s">
        <v>187</v>
      </c>
      <c r="B22" s="9" t="str">
        <f t="shared" si="1"/>
        <v>40420</v>
      </c>
      <c r="C22" s="9" t="str">
        <f t="shared" si="2"/>
        <v>MD-PBHS Biostat &amp; Epid</v>
      </c>
      <c r="D22" s="35" t="s">
        <v>197</v>
      </c>
      <c r="E22" s="36" t="s">
        <v>111</v>
      </c>
      <c r="F22" s="48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0</v>
      </c>
      <c r="R22" s="37">
        <f>IF(ISERROR(VLOOKUP($B22,[1]!Dept_Amt,2,FALSE)),0,VLOOKUP($B22,[1]!Dept_Amt,2,FALSE))</f>
        <v>0</v>
      </c>
      <c r="S22" s="23"/>
      <c r="T22" s="21"/>
    </row>
    <row r="23" spans="1:20" hidden="1" outlineLevel="2" x14ac:dyDescent="0.25">
      <c r="A23" s="9" t="s">
        <v>188</v>
      </c>
      <c r="B23" s="9" t="str">
        <f t="shared" si="1"/>
        <v>40425</v>
      </c>
      <c r="C23" s="9" t="str">
        <f>MID(A23,7,35)</f>
        <v>MD-PBHS Clinical Informatics</v>
      </c>
      <c r="D23" s="35" t="s">
        <v>197</v>
      </c>
      <c r="E23" s="36" t="s">
        <v>111</v>
      </c>
      <c r="F23" s="48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0</v>
      </c>
      <c r="R23" s="37">
        <f>IF(ISERROR(VLOOKUP($B23,[1]!Dept_Amt,2,FALSE)),0,VLOOKUP($B23,[1]!Dept_Amt,2,FALSE))</f>
        <v>0</v>
      </c>
      <c r="S23" s="23"/>
      <c r="T23" s="21"/>
    </row>
    <row r="24" spans="1:20" hidden="1" outlineLevel="2" x14ac:dyDescent="0.25">
      <c r="A24" s="9" t="s">
        <v>189</v>
      </c>
      <c r="B24" s="9" t="str">
        <f t="shared" si="1"/>
        <v>40435</v>
      </c>
      <c r="C24" s="9" t="str">
        <f t="shared" si="2"/>
        <v>MD-PBHS Health Res &amp; Outcomes Eval</v>
      </c>
      <c r="D24" s="35" t="s">
        <v>197</v>
      </c>
      <c r="E24" s="36" t="s">
        <v>111</v>
      </c>
      <c r="F24" s="48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0"/>
        <v>0</v>
      </c>
      <c r="R24" s="37">
        <f>IF(ISERROR(VLOOKUP($B24,[1]!Dept_Amt,2,FALSE)),0,VLOOKUP($B24,[1]!Dept_Amt,2,FALSE))</f>
        <v>0</v>
      </c>
      <c r="S24" s="23"/>
      <c r="T24" s="21"/>
    </row>
    <row r="25" spans="1:20" hidden="1" outlineLevel="2" x14ac:dyDescent="0.25">
      <c r="A25" s="9" t="s">
        <v>23</v>
      </c>
      <c r="B25" s="9" t="str">
        <f t="shared" si="1"/>
        <v>40445</v>
      </c>
      <c r="C25" s="9" t="str">
        <f t="shared" si="2"/>
        <v>MD-MICR Microbiology</v>
      </c>
      <c r="D25" s="35" t="str">
        <f>+C25</f>
        <v>MD-MICR Microbiology</v>
      </c>
      <c r="E25" s="36" t="s">
        <v>111</v>
      </c>
      <c r="F25" s="48">
        <v>397992.68</v>
      </c>
      <c r="G25" s="15">
        <v>298539.75999999972</v>
      </c>
      <c r="H25" s="15">
        <v>275839.82000000018</v>
      </c>
      <c r="I25" s="15">
        <v>351826.71000000078</v>
      </c>
      <c r="J25" s="15">
        <v>135247.30999999936</v>
      </c>
      <c r="K25" s="15">
        <v>387265.95000000042</v>
      </c>
      <c r="L25" s="15">
        <v>220132.03999999957</v>
      </c>
      <c r="M25" s="15">
        <v>264757.30000000028</v>
      </c>
      <c r="N25" s="15">
        <v>280134.3599999994</v>
      </c>
      <c r="O25" s="15">
        <v>265932.71999999974</v>
      </c>
      <c r="P25" s="15">
        <v>299337.72000000114</v>
      </c>
      <c r="Q25" s="15">
        <f t="shared" si="0"/>
        <v>104535.28999999957</v>
      </c>
      <c r="R25" s="37">
        <f>IF(ISERROR(VLOOKUP($B25,[1]!Dept_Amt,2,FALSE)),0,VLOOKUP($B25,[1]!Dept_Amt,2,FALSE))</f>
        <v>3281541.66</v>
      </c>
      <c r="S25" s="23"/>
      <c r="T25" s="21"/>
    </row>
    <row r="26" spans="1:20" hidden="1" outlineLevel="2" x14ac:dyDescent="0.25">
      <c r="A26" s="9" t="s">
        <v>24</v>
      </c>
      <c r="B26" s="9" t="str">
        <f t="shared" si="1"/>
        <v>40450</v>
      </c>
      <c r="C26" s="9" t="str">
        <f t="shared" si="2"/>
        <v>MD-MPHY Mole Phys &amp; Biophysics</v>
      </c>
      <c r="D26" s="35" t="str">
        <f>+C26</f>
        <v>MD-MPHY Mole Phys &amp; Biophysics</v>
      </c>
      <c r="E26" s="36" t="s">
        <v>111</v>
      </c>
      <c r="F26" s="48">
        <v>381287.78</v>
      </c>
      <c r="G26" s="15">
        <v>226468.38</v>
      </c>
      <c r="H26" s="15">
        <v>220628.73000000021</v>
      </c>
      <c r="I26" s="15">
        <v>247059.93999999959</v>
      </c>
      <c r="J26" s="15">
        <v>236733.59999999986</v>
      </c>
      <c r="K26" s="15">
        <v>218542.13000000012</v>
      </c>
      <c r="L26" s="15">
        <v>230539.19000000041</v>
      </c>
      <c r="M26" s="15">
        <v>271133.27999999956</v>
      </c>
      <c r="N26" s="15">
        <v>286956.15000000037</v>
      </c>
      <c r="O26" s="15">
        <v>263619.42999999924</v>
      </c>
      <c r="P26" s="15">
        <v>251690.77000000002</v>
      </c>
      <c r="Q26" s="15">
        <f t="shared" si="0"/>
        <v>60663.419999999925</v>
      </c>
      <c r="R26" s="37">
        <f>IF(ISERROR(VLOOKUP($B26,[1]!Dept_Amt,2,FALSE)),0,VLOOKUP($B26,[1]!Dept_Amt,2,FALSE))</f>
        <v>2895322.7999999993</v>
      </c>
      <c r="S26" s="23"/>
      <c r="T26" s="21"/>
    </row>
    <row r="27" spans="1:20" hidden="1" outlineLevel="2" x14ac:dyDescent="0.25">
      <c r="A27" s="9" t="s">
        <v>25</v>
      </c>
      <c r="B27" s="9" t="str">
        <f t="shared" si="1"/>
        <v>40455</v>
      </c>
      <c r="C27" s="9" t="str">
        <f t="shared" si="2"/>
        <v>MD-NESC Neuroscience</v>
      </c>
      <c r="D27" s="35" t="str">
        <f>+C27</f>
        <v>MD-NESC Neuroscience</v>
      </c>
      <c r="E27" s="36" t="s">
        <v>111</v>
      </c>
      <c r="F27" s="48">
        <v>219849.09999999998</v>
      </c>
      <c r="G27" s="15">
        <v>143129.88</v>
      </c>
      <c r="H27" s="15">
        <v>223571.68000000005</v>
      </c>
      <c r="I27" s="15">
        <v>470570.28999999992</v>
      </c>
      <c r="J27" s="15">
        <v>204340.71999999997</v>
      </c>
      <c r="K27" s="15">
        <v>187755.67999999993</v>
      </c>
      <c r="L27" s="15">
        <v>151415.4600000002</v>
      </c>
      <c r="M27" s="15">
        <v>171734.87999999942</v>
      </c>
      <c r="N27" s="15">
        <v>200433.60000000009</v>
      </c>
      <c r="O27" s="15">
        <v>182062.51000000024</v>
      </c>
      <c r="P27" s="15">
        <v>168242.64999999944</v>
      </c>
      <c r="Q27" s="15">
        <f t="shared" si="0"/>
        <v>90742.14000000013</v>
      </c>
      <c r="R27" s="37">
        <f>IF(ISERROR(VLOOKUP($B27,[1]!Dept_Amt,2,FALSE)),0,VLOOKUP($B27,[1]!Dept_Amt,2,FALSE))</f>
        <v>2413848.5899999994</v>
      </c>
      <c r="S27" s="23"/>
      <c r="T27" s="21"/>
    </row>
    <row r="28" spans="1:20" hidden="1" outlineLevel="2" x14ac:dyDescent="0.25">
      <c r="A28" s="9" t="s">
        <v>26</v>
      </c>
      <c r="B28" s="9" t="str">
        <f t="shared" si="1"/>
        <v>40460</v>
      </c>
      <c r="C28" s="9" t="str">
        <f t="shared" si="2"/>
        <v>MD-PHAR Pharmacology</v>
      </c>
      <c r="D28" s="35" t="str">
        <f t="shared" ref="D28:D30" si="6">+C28</f>
        <v>MD-PHAR Pharmacology</v>
      </c>
      <c r="E28" s="36" t="s">
        <v>111</v>
      </c>
      <c r="F28" s="48">
        <v>381517.69000000006</v>
      </c>
      <c r="G28" s="15">
        <v>291503.96999999986</v>
      </c>
      <c r="H28" s="15">
        <v>253227.30000000016</v>
      </c>
      <c r="I28" s="15">
        <v>287774.95999999985</v>
      </c>
      <c r="J28" s="15">
        <v>224820.62000000011</v>
      </c>
      <c r="K28" s="15">
        <v>240774.78000000026</v>
      </c>
      <c r="L28" s="15">
        <v>196068.16000000015</v>
      </c>
      <c r="M28" s="15">
        <v>270851.1399999992</v>
      </c>
      <c r="N28" s="15">
        <v>277550.8900000006</v>
      </c>
      <c r="O28" s="15">
        <v>243834.0700000003</v>
      </c>
      <c r="P28" s="15">
        <v>312690.02</v>
      </c>
      <c r="Q28" s="15">
        <f t="shared" si="0"/>
        <v>162651.45999999903</v>
      </c>
      <c r="R28" s="37">
        <f>IF(ISERROR(VLOOKUP($B28,[1]!Dept_Amt,2,FALSE)),0,VLOOKUP($B28,[1]!Dept_Amt,2,FALSE))</f>
        <v>3143265.0599999996</v>
      </c>
      <c r="S28" s="23"/>
      <c r="T28" s="21"/>
    </row>
    <row r="29" spans="1:20" hidden="1" outlineLevel="2" x14ac:dyDescent="0.25">
      <c r="A29" s="9" t="s">
        <v>669</v>
      </c>
      <c r="B29" s="9" t="str">
        <f t="shared" si="1"/>
        <v>40470</v>
      </c>
      <c r="C29" s="9" t="s">
        <v>669</v>
      </c>
      <c r="D29" s="35" t="str">
        <f t="shared" si="6"/>
        <v xml:space="preserve">40470 MD-VCTR </v>
      </c>
      <c r="E29" s="36" t="s">
        <v>111</v>
      </c>
      <c r="F29" s="48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0</v>
      </c>
      <c r="R29" s="37">
        <f>IF(ISERROR(VLOOKUP($B29,[1]!Dept_Amt,2,FALSE)),0,VLOOKUP($B29,[1]!Dept_Amt,2,FALSE))</f>
        <v>0</v>
      </c>
      <c r="S29" s="23"/>
      <c r="T29" s="21"/>
    </row>
    <row r="30" spans="1:20" hidden="1" outlineLevel="2" x14ac:dyDescent="0.25">
      <c r="A30" s="30" t="s">
        <v>689</v>
      </c>
      <c r="B30" s="9" t="str">
        <f t="shared" si="1"/>
        <v>40475</v>
      </c>
      <c r="C30" s="9" t="str">
        <f>MID(A30,7,35)</f>
        <v xml:space="preserve">MD-CMCP Ctr for Membrane &amp; Cell Ph </v>
      </c>
      <c r="D30" s="35" t="str">
        <f t="shared" si="6"/>
        <v xml:space="preserve">MD-CMCP Ctr for Membrane &amp; Cell Ph </v>
      </c>
      <c r="E30" s="36" t="s">
        <v>111</v>
      </c>
      <c r="F30" s="48">
        <v>220231.13</v>
      </c>
      <c r="G30" s="15">
        <v>132551.84999999998</v>
      </c>
      <c r="H30" s="15">
        <v>126198.33000000007</v>
      </c>
      <c r="I30" s="15">
        <v>119559.33999999985</v>
      </c>
      <c r="J30" s="15">
        <v>130777.83999999997</v>
      </c>
      <c r="K30" s="15">
        <v>111546.71000000008</v>
      </c>
      <c r="L30" s="15">
        <v>86992.760000000126</v>
      </c>
      <c r="M30" s="15">
        <v>88164.919999999925</v>
      </c>
      <c r="N30" s="15">
        <v>99917.800000000163</v>
      </c>
      <c r="O30" s="15">
        <v>78968.639999999898</v>
      </c>
      <c r="P30" s="15">
        <v>73396.839999999851</v>
      </c>
      <c r="Q30" s="15">
        <f t="shared" si="0"/>
        <v>8099.8400000000838</v>
      </c>
      <c r="R30" s="37">
        <f>IF(ISERROR(VLOOKUP($B30,[1]!Dept_Amt,2,FALSE)),0,VLOOKUP($B30,[1]!Dept_Amt,2,FALSE))</f>
        <v>1276406</v>
      </c>
      <c r="S30" s="23"/>
      <c r="T30" s="21"/>
    </row>
    <row r="31" spans="1:20" hidden="1" outlineLevel="2" x14ac:dyDescent="0.25">
      <c r="A31" s="9" t="s">
        <v>192</v>
      </c>
      <c r="B31" s="9" t="str">
        <f>LEFT(A31,5)</f>
        <v>40584</v>
      </c>
      <c r="C31" s="9" t="str">
        <f>MID(A31,7,35)</f>
        <v>MD-CMDE Ctr Molecular Design</v>
      </c>
      <c r="D31" s="35" t="s">
        <v>198</v>
      </c>
      <c r="E31" s="36" t="s">
        <v>111</v>
      </c>
      <c r="F31" s="48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0</v>
      </c>
      <c r="R31" s="37">
        <f>IF(ISERROR(VLOOKUP($B31,[1]!Dept_Amt,2,FALSE)),0,VLOOKUP($B31,[1]!Dept_Amt,2,FALSE))</f>
        <v>0</v>
      </c>
      <c r="S31" s="23"/>
      <c r="T31" s="21"/>
    </row>
    <row r="32" spans="1:20" hidden="1" outlineLevel="2" x14ac:dyDescent="0.25">
      <c r="A32" s="9" t="s">
        <v>27</v>
      </c>
      <c r="B32" s="9" t="str">
        <f t="shared" si="1"/>
        <v>40505</v>
      </c>
      <c r="C32" s="9" t="str">
        <f t="shared" si="2"/>
        <v>MD-BEIR Ctr/Beirne Carter</v>
      </c>
      <c r="D32" s="35" t="str">
        <f t="shared" ref="D32:D69" si="7">+C32</f>
        <v>MD-BEIR Ctr/Beirne Carter</v>
      </c>
      <c r="E32" s="36" t="s">
        <v>111</v>
      </c>
      <c r="F32" s="48">
        <v>98859.08</v>
      </c>
      <c r="G32" s="15">
        <v>72488.45</v>
      </c>
      <c r="H32" s="15">
        <v>71692.44</v>
      </c>
      <c r="I32" s="15">
        <v>99496.579999999987</v>
      </c>
      <c r="J32" s="15">
        <v>77251.419999999984</v>
      </c>
      <c r="K32" s="15">
        <v>73865.650000000023</v>
      </c>
      <c r="L32" s="15">
        <v>62512.320000000065</v>
      </c>
      <c r="M32" s="15">
        <v>91203.569999999949</v>
      </c>
      <c r="N32" s="15">
        <v>75654.359999999753</v>
      </c>
      <c r="O32" s="15">
        <v>67552.280000000377</v>
      </c>
      <c r="P32" s="15">
        <v>59553.949999999837</v>
      </c>
      <c r="Q32" s="15">
        <f t="shared" si="0"/>
        <v>36218.849999999977</v>
      </c>
      <c r="R32" s="37">
        <f>IF(ISERROR(VLOOKUP($B32,[1]!Dept_Amt,2,FALSE)),0,VLOOKUP($B32,[1]!Dept_Amt,2,FALSE))</f>
        <v>886348.95</v>
      </c>
      <c r="S32" s="23"/>
      <c r="T32" s="21"/>
    </row>
    <row r="33" spans="1:20" hidden="1" outlineLevel="2" x14ac:dyDescent="0.25">
      <c r="A33" s="9" t="s">
        <v>28</v>
      </c>
      <c r="B33" s="9" t="str">
        <f t="shared" si="1"/>
        <v>40510</v>
      </c>
      <c r="C33" s="9" t="str">
        <f t="shared" si="2"/>
        <v>MD-CANC Cancer Center</v>
      </c>
      <c r="D33" s="35" t="str">
        <f t="shared" si="7"/>
        <v>MD-CANC Cancer Center</v>
      </c>
      <c r="E33" s="36" t="s">
        <v>111</v>
      </c>
      <c r="F33" s="48">
        <v>146854.47</v>
      </c>
      <c r="G33" s="15">
        <v>66382.05999999991</v>
      </c>
      <c r="H33" s="15">
        <v>80533.170000000217</v>
      </c>
      <c r="I33" s="15">
        <v>67842.030000000028</v>
      </c>
      <c r="J33" s="15">
        <v>105155.02999999985</v>
      </c>
      <c r="K33" s="15">
        <v>74497.780000000028</v>
      </c>
      <c r="L33" s="15">
        <v>80495.129999999655</v>
      </c>
      <c r="M33" s="15">
        <v>108593.74000000034</v>
      </c>
      <c r="N33" s="15">
        <v>77309.88</v>
      </c>
      <c r="O33" s="15">
        <v>98673.870000000345</v>
      </c>
      <c r="P33" s="15">
        <v>76953.749999999418</v>
      </c>
      <c r="Q33" s="15">
        <f t="shared" si="0"/>
        <v>69516.440000000061</v>
      </c>
      <c r="R33" s="37">
        <f>IF(ISERROR(VLOOKUP($B33,[1]!Dept_Amt,2,FALSE)),0,VLOOKUP($B33,[1]!Dept_Amt,2,FALSE))</f>
        <v>1052807.3499999999</v>
      </c>
      <c r="S33" s="23"/>
      <c r="T33" s="21"/>
    </row>
    <row r="34" spans="1:20" hidden="1" outlineLevel="2" x14ac:dyDescent="0.25">
      <c r="A34" s="19" t="s">
        <v>142</v>
      </c>
      <c r="B34" s="9" t="str">
        <f t="shared" si="1"/>
        <v>40520</v>
      </c>
      <c r="C34" s="9" t="str">
        <f t="shared" si="2"/>
        <v>MD-BIOE Ctr/Biomed Ethics</v>
      </c>
      <c r="D34" s="35" t="str">
        <f t="shared" si="7"/>
        <v>MD-BIOE Ctr/Biomed Ethics</v>
      </c>
      <c r="E34" s="36" t="s">
        <v>111</v>
      </c>
      <c r="F34" s="48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0"/>
        <v>0</v>
      </c>
      <c r="R34" s="37">
        <f>IF(ISERROR(VLOOKUP($B34,[1]!Dept_Amt,2,FALSE)),0,VLOOKUP($B34,[1]!Dept_Amt,2,FALSE))</f>
        <v>0</v>
      </c>
      <c r="S34" s="23"/>
      <c r="T34" s="21"/>
    </row>
    <row r="35" spans="1:20" hidden="1" outlineLevel="2" x14ac:dyDescent="0.25">
      <c r="A35" s="9" t="s">
        <v>29</v>
      </c>
      <c r="B35" s="9" t="str">
        <f t="shared" si="1"/>
        <v>40525</v>
      </c>
      <c r="C35" s="9" t="str">
        <f t="shared" si="2"/>
        <v>MD-CVRC Ctr/CV Research</v>
      </c>
      <c r="D35" s="35" t="str">
        <f t="shared" si="7"/>
        <v>MD-CVRC Ctr/CV Research</v>
      </c>
      <c r="E35" s="36" t="s">
        <v>111</v>
      </c>
      <c r="F35" s="48">
        <v>175981.84000000003</v>
      </c>
      <c r="G35" s="15">
        <v>114863.97000000003</v>
      </c>
      <c r="H35" s="15">
        <v>141729.83999999997</v>
      </c>
      <c r="I35" s="15">
        <v>145917.45000000007</v>
      </c>
      <c r="J35" s="15">
        <v>130691.30999999982</v>
      </c>
      <c r="K35" s="15">
        <v>145629.37000000011</v>
      </c>
      <c r="L35" s="15">
        <v>124150.83999999997</v>
      </c>
      <c r="M35" s="15">
        <v>161107.6599999998</v>
      </c>
      <c r="N35" s="15">
        <v>171811.92000000062</v>
      </c>
      <c r="O35" s="15">
        <v>145097.79999999981</v>
      </c>
      <c r="P35" s="15">
        <v>171075.31999999983</v>
      </c>
      <c r="Q35" s="15">
        <f t="shared" si="0"/>
        <v>87507.910000000149</v>
      </c>
      <c r="R35" s="37">
        <f>IF(ISERROR(VLOOKUP($B35,[1]!Dept_Amt,2,FALSE)),0,VLOOKUP($B35,[1]!Dept_Amt,2,FALSE))</f>
        <v>1715565.2300000002</v>
      </c>
      <c r="S35" s="23"/>
      <c r="T35" s="21"/>
    </row>
    <row r="36" spans="1:20" hidden="1" outlineLevel="2" x14ac:dyDescent="0.25">
      <c r="A36" s="9" t="s">
        <v>171</v>
      </c>
      <c r="B36" s="9" t="str">
        <f t="shared" si="1"/>
        <v>40526</v>
      </c>
      <c r="C36" s="9" t="str">
        <f t="shared" si="2"/>
        <v>MD-CVRC Reg SMC Develop Proj</v>
      </c>
      <c r="D36" s="35" t="str">
        <f t="shared" si="7"/>
        <v>MD-CVRC Reg SMC Develop Proj</v>
      </c>
      <c r="E36" s="36" t="s">
        <v>111</v>
      </c>
      <c r="F36" s="48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0"/>
        <v>0</v>
      </c>
      <c r="R36" s="37">
        <f>IF(ISERROR(VLOOKUP($B36,[1]!Dept_Amt,2,FALSE)),0,VLOOKUP($B36,[1]!Dept_Amt,2,FALSE))</f>
        <v>0</v>
      </c>
      <c r="S36" s="23"/>
      <c r="T36" s="21"/>
    </row>
    <row r="37" spans="1:20" hidden="1" outlineLevel="2" x14ac:dyDescent="0.25">
      <c r="A37" s="9" t="s">
        <v>194</v>
      </c>
      <c r="B37" s="9" t="str">
        <f t="shared" si="1"/>
        <v>40530</v>
      </c>
      <c r="C37" s="9" t="str">
        <f t="shared" si="2"/>
        <v>MD-CPHG Ctr for Public Health Genom</v>
      </c>
      <c r="D37" s="35" t="str">
        <f t="shared" si="7"/>
        <v>MD-CPHG Ctr for Public Health Genom</v>
      </c>
      <c r="E37" s="36" t="s">
        <v>111</v>
      </c>
      <c r="F37" s="48">
        <v>333711.26</v>
      </c>
      <c r="G37" s="15">
        <v>455080.75000000023</v>
      </c>
      <c r="H37" s="15">
        <v>202611.0399999998</v>
      </c>
      <c r="I37" s="15">
        <v>197180.34000000008</v>
      </c>
      <c r="J37" s="15">
        <v>178300.61999999965</v>
      </c>
      <c r="K37" s="15">
        <v>209030.83000000007</v>
      </c>
      <c r="L37" s="15">
        <v>220441.76999999979</v>
      </c>
      <c r="M37" s="15">
        <v>188094.85000000079</v>
      </c>
      <c r="N37" s="15">
        <v>233909.18999999994</v>
      </c>
      <c r="O37" s="15">
        <v>215952.18999999948</v>
      </c>
      <c r="P37" s="15">
        <v>209256.07999999961</v>
      </c>
      <c r="Q37" s="15">
        <f t="shared" si="0"/>
        <v>166028.24000000115</v>
      </c>
      <c r="R37" s="37">
        <f>IF(ISERROR(VLOOKUP($B37,[1]!Dept_Amt,2,FALSE)),0,VLOOKUP($B37,[1]!Dept_Amt,2,FALSE))</f>
        <v>2809597.1600000006</v>
      </c>
      <c r="S37" s="23"/>
      <c r="T37" s="21"/>
    </row>
    <row r="38" spans="1:20" hidden="1" outlineLevel="2" x14ac:dyDescent="0.25">
      <c r="A38" s="9" t="s">
        <v>182</v>
      </c>
      <c r="B38" s="9" t="str">
        <f t="shared" si="1"/>
        <v>40545</v>
      </c>
      <c r="C38" s="9" t="str">
        <f t="shared" si="2"/>
        <v>MD-CELL Ctr/Contrac Vaccinogens</v>
      </c>
      <c r="D38" s="35" t="str">
        <f t="shared" si="7"/>
        <v>MD-CELL Ctr/Contrac Vaccinogens</v>
      </c>
      <c r="E38" s="36" t="s">
        <v>111</v>
      </c>
      <c r="F38" s="48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0"/>
        <v>0</v>
      </c>
      <c r="R38" s="37">
        <f>IF(ISERROR(VLOOKUP($B38,[1]!Dept_Amt,2,FALSE)),0,VLOOKUP($B38,[1]!Dept_Amt,2,FALSE))</f>
        <v>0</v>
      </c>
      <c r="S38" s="23"/>
      <c r="T38" s="21"/>
    </row>
    <row r="39" spans="1:20" hidden="1" outlineLevel="2" x14ac:dyDescent="0.25">
      <c r="A39" s="9" t="s">
        <v>30</v>
      </c>
      <c r="B39" s="9" t="str">
        <f t="shared" si="1"/>
        <v>40550</v>
      </c>
      <c r="C39" s="9" t="str">
        <f t="shared" si="2"/>
        <v>MD-CTRR Ctr/Res in Reprod</v>
      </c>
      <c r="D39" s="35" t="str">
        <f t="shared" si="7"/>
        <v>MD-CTRR Ctr/Res in Reprod</v>
      </c>
      <c r="E39" s="36" t="s">
        <v>111</v>
      </c>
      <c r="F39" s="48">
        <v>34875.1</v>
      </c>
      <c r="G39" s="15">
        <v>25143.300000000003</v>
      </c>
      <c r="H39" s="15">
        <v>24927.279999999992</v>
      </c>
      <c r="I39" s="15">
        <v>30409.820000000007</v>
      </c>
      <c r="J39" s="15">
        <v>21840.239999999991</v>
      </c>
      <c r="K39" s="15">
        <v>24608.600000000006</v>
      </c>
      <c r="L39" s="15">
        <v>24230.060000000027</v>
      </c>
      <c r="M39" s="15">
        <v>22360.669999999984</v>
      </c>
      <c r="N39" s="15">
        <v>34842.169999999984</v>
      </c>
      <c r="O39" s="15">
        <v>25319.820000000007</v>
      </c>
      <c r="P39" s="15">
        <v>21980.590000000026</v>
      </c>
      <c r="Q39" s="15">
        <f t="shared" si="0"/>
        <v>14949.520000000019</v>
      </c>
      <c r="R39" s="37">
        <f>IF(ISERROR(VLOOKUP($B39,[1]!Dept_Amt,2,FALSE)),0,VLOOKUP($B39,[1]!Dept_Amt,2,FALSE))</f>
        <v>305487.17000000004</v>
      </c>
      <c r="S39" s="23"/>
      <c r="T39" s="21"/>
    </row>
    <row r="40" spans="1:20" hidden="1" outlineLevel="2" x14ac:dyDescent="0.25">
      <c r="A40" s="9" t="s">
        <v>31</v>
      </c>
      <c r="B40" s="9" t="str">
        <f t="shared" si="1"/>
        <v>40570</v>
      </c>
      <c r="C40" s="9" t="str">
        <f t="shared" si="2"/>
        <v>MD-DIAB Diabetes Center</v>
      </c>
      <c r="D40" s="35" t="str">
        <f t="shared" si="7"/>
        <v>MD-DIAB Diabetes Center</v>
      </c>
      <c r="E40" s="36" t="s">
        <v>111</v>
      </c>
      <c r="F40" s="48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f t="shared" si="0"/>
        <v>0</v>
      </c>
      <c r="R40" s="37">
        <f>IF(ISERROR(VLOOKUP($B40,[1]!Dept_Amt,2,FALSE)),0,VLOOKUP($B40,[1]!Dept_Amt,2,FALSE))</f>
        <v>0</v>
      </c>
      <c r="S40" s="23"/>
      <c r="T40" s="21"/>
    </row>
    <row r="41" spans="1:20" hidden="1" outlineLevel="2" x14ac:dyDescent="0.25">
      <c r="A41" s="9" t="s">
        <v>32</v>
      </c>
      <c r="B41" s="9" t="str">
        <f t="shared" si="1"/>
        <v>40575</v>
      </c>
      <c r="C41" s="9" t="str">
        <f t="shared" si="2"/>
        <v>MD-GCRC Gen Clinical Res Ctr</v>
      </c>
      <c r="D41" s="35" t="str">
        <f t="shared" si="7"/>
        <v>MD-GCRC Gen Clinical Res Ctr</v>
      </c>
      <c r="E41" s="36" t="s">
        <v>111</v>
      </c>
      <c r="F41" s="48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0"/>
        <v>0</v>
      </c>
      <c r="R41" s="37">
        <f>IF(ISERROR(VLOOKUP($B41,[1]!Dept_Amt,2,FALSE)),0,VLOOKUP($B41,[1]!Dept_Amt,2,FALSE))</f>
        <v>0</v>
      </c>
      <c r="S41" s="23"/>
      <c r="T41" s="21"/>
    </row>
    <row r="42" spans="1:20" hidden="1" outlineLevel="2" x14ac:dyDescent="0.25">
      <c r="A42" s="9" t="s">
        <v>696</v>
      </c>
      <c r="B42" s="9" t="str">
        <f t="shared" si="1"/>
        <v>40576</v>
      </c>
      <c r="C42" s="9" t="str">
        <f t="shared" si="2"/>
        <v>MD-THRV Trans Hlth Res Inst Va</v>
      </c>
      <c r="D42" s="35" t="str">
        <f t="shared" si="7"/>
        <v>MD-THRV Trans Hlth Res Inst Va</v>
      </c>
      <c r="E42" s="36" t="s">
        <v>111</v>
      </c>
      <c r="F42" s="48">
        <v>115418.95000000001</v>
      </c>
      <c r="G42" s="15">
        <v>84041.260000000038</v>
      </c>
      <c r="H42" s="15">
        <v>64419.829999999929</v>
      </c>
      <c r="I42" s="15">
        <v>108086.11000000004</v>
      </c>
      <c r="J42" s="15">
        <v>61794.490000000049</v>
      </c>
      <c r="K42" s="15">
        <v>133769.51999999996</v>
      </c>
      <c r="L42" s="15">
        <v>107628.85999999999</v>
      </c>
      <c r="M42" s="15">
        <v>70781.5900000002</v>
      </c>
      <c r="N42" s="15">
        <v>70337.529999999795</v>
      </c>
      <c r="O42" s="15">
        <v>106849.15000000014</v>
      </c>
      <c r="P42" s="15">
        <v>76753.639999999898</v>
      </c>
      <c r="Q42" s="15">
        <f t="shared" si="0"/>
        <v>67651.370000000228</v>
      </c>
      <c r="R42" s="37">
        <f>IF(ISERROR(VLOOKUP($B42,[1]!Dept_Amt,2,FALSE)),0,VLOOKUP($B42,[1]!Dept_Amt,2,FALSE))</f>
        <v>1067532.3000000003</v>
      </c>
      <c r="S42" s="23"/>
      <c r="T42" s="21"/>
    </row>
    <row r="43" spans="1:20" hidden="1" outlineLevel="2" x14ac:dyDescent="0.25">
      <c r="A43" s="9" t="s">
        <v>33</v>
      </c>
      <c r="B43" s="9" t="str">
        <f t="shared" si="1"/>
        <v>40590</v>
      </c>
      <c r="C43" s="9" t="str">
        <f t="shared" si="2"/>
        <v>MD-CSGN Ctr/Cell Signalling</v>
      </c>
      <c r="D43" s="35" t="str">
        <f t="shared" si="7"/>
        <v>MD-CSGN Ctr/Cell Signalling</v>
      </c>
      <c r="E43" s="36" t="s">
        <v>111</v>
      </c>
      <c r="F43" s="48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0"/>
        <v>0</v>
      </c>
      <c r="R43" s="37">
        <f>IF(ISERROR(VLOOKUP($B43,[1]!Dept_Amt,2,FALSE)),0,VLOOKUP($B43,[1]!Dept_Amt,2,FALSE))</f>
        <v>0</v>
      </c>
      <c r="S43" s="23"/>
      <c r="T43" s="21"/>
    </row>
    <row r="44" spans="1:20" hidden="1" outlineLevel="2" x14ac:dyDescent="0.25">
      <c r="A44" s="9" t="s">
        <v>34</v>
      </c>
      <c r="B44" s="9" t="str">
        <f t="shared" si="1"/>
        <v>40605</v>
      </c>
      <c r="C44" s="9" t="str">
        <f t="shared" si="2"/>
        <v>MD-MICR Thaler Ctr</v>
      </c>
      <c r="D44" s="35" t="str">
        <f t="shared" si="7"/>
        <v>MD-MICR Thaler Ctr</v>
      </c>
      <c r="E44" s="36" t="s">
        <v>111</v>
      </c>
      <c r="F44" s="48">
        <v>23128.57</v>
      </c>
      <c r="G44" s="15">
        <v>14122.480000000003</v>
      </c>
      <c r="H44" s="15">
        <v>16491.949999999997</v>
      </c>
      <c r="I44" s="15">
        <v>22621.39</v>
      </c>
      <c r="J44" s="15">
        <v>14189.490000000005</v>
      </c>
      <c r="K44" s="15">
        <v>12867.429999999993</v>
      </c>
      <c r="L44" s="15">
        <v>12690.800000000003</v>
      </c>
      <c r="M44" s="15">
        <v>14701.900000000009</v>
      </c>
      <c r="N44" s="15">
        <v>13652.23000000001</v>
      </c>
      <c r="O44" s="15">
        <v>7636.7200000000012</v>
      </c>
      <c r="P44" s="15">
        <v>0</v>
      </c>
      <c r="Q44" s="15">
        <f t="shared" si="0"/>
        <v>0</v>
      </c>
      <c r="R44" s="37">
        <f>IF(ISERROR(VLOOKUP($B44,[1]!Dept_Amt,2,FALSE)),0,VLOOKUP($B44,[1]!Dept_Amt,2,FALSE))</f>
        <v>152102.96000000002</v>
      </c>
      <c r="S44" s="23"/>
      <c r="T44" s="21"/>
    </row>
    <row r="45" spans="1:20" hidden="1" outlineLevel="2" x14ac:dyDescent="0.25">
      <c r="A45" s="9" t="s">
        <v>199</v>
      </c>
      <c r="B45" s="9" t="str">
        <f t="shared" si="1"/>
        <v>40606</v>
      </c>
      <c r="C45" s="9" t="str">
        <f t="shared" si="2"/>
        <v>MD-MICR Cell Clearance Center</v>
      </c>
      <c r="D45" s="35" t="str">
        <f t="shared" si="7"/>
        <v>MD-MICR Cell Clearance Center</v>
      </c>
      <c r="E45" s="36" t="s">
        <v>111</v>
      </c>
      <c r="F45" s="48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0</v>
      </c>
      <c r="R45" s="37">
        <f>IF(ISERROR(VLOOKUP($B45,[1]!Dept_Amt,2,FALSE)),0,VLOOKUP($B45,[1]!Dept_Amt,2,FALSE))</f>
        <v>0</v>
      </c>
      <c r="S45" s="23"/>
      <c r="T45" s="21"/>
    </row>
    <row r="46" spans="1:20" hidden="1" outlineLevel="2" x14ac:dyDescent="0.25">
      <c r="A46" s="9" t="s">
        <v>35</v>
      </c>
      <c r="B46" s="9" t="str">
        <f t="shared" si="1"/>
        <v>40610</v>
      </c>
      <c r="C46" s="9" t="str">
        <f t="shared" si="2"/>
        <v>MD-MPHY Vascular Muscle Proj</v>
      </c>
      <c r="D46" s="35" t="str">
        <f t="shared" si="7"/>
        <v>MD-MPHY Vascular Muscle Proj</v>
      </c>
      <c r="E46" s="36" t="s">
        <v>111</v>
      </c>
      <c r="F46" s="48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 t="shared" si="0"/>
        <v>0</v>
      </c>
      <c r="R46" s="37">
        <f>IF(ISERROR(VLOOKUP($B46,[1]!Dept_Amt,2,FALSE)),0,VLOOKUP($B46,[1]!Dept_Amt,2,FALSE))</f>
        <v>0</v>
      </c>
      <c r="S46" s="23"/>
      <c r="T46" s="21"/>
    </row>
    <row r="47" spans="1:20" hidden="1" outlineLevel="2" x14ac:dyDescent="0.25">
      <c r="A47" s="9" t="s">
        <v>36</v>
      </c>
      <c r="B47" s="9" t="str">
        <f t="shared" si="1"/>
        <v>40700</v>
      </c>
      <c r="C47" s="9" t="str">
        <f t="shared" si="2"/>
        <v>MD-ANES Anesthesiology</v>
      </c>
      <c r="D47" s="35" t="str">
        <f t="shared" si="7"/>
        <v>MD-ANES Anesthesiology</v>
      </c>
      <c r="E47" s="36" t="s">
        <v>111</v>
      </c>
      <c r="F47" s="48">
        <v>76250.61</v>
      </c>
      <c r="G47" s="15">
        <v>43742.380000000005</v>
      </c>
      <c r="H47" s="15">
        <v>39094.970000000016</v>
      </c>
      <c r="I47" s="15">
        <v>66913.290000000008</v>
      </c>
      <c r="J47" s="15">
        <v>59351.709999999992</v>
      </c>
      <c r="K47" s="15">
        <v>60304.0799999999</v>
      </c>
      <c r="L47" s="15">
        <v>47530.260000000068</v>
      </c>
      <c r="M47" s="15">
        <v>69306.650000000081</v>
      </c>
      <c r="N47" s="15">
        <v>62091.270000000019</v>
      </c>
      <c r="O47" s="15">
        <v>58764.469999999972</v>
      </c>
      <c r="P47" s="15">
        <v>53173.840000000084</v>
      </c>
      <c r="Q47" s="15">
        <f t="shared" si="0"/>
        <v>38549.079999999958</v>
      </c>
      <c r="R47" s="37">
        <f>IF(ISERROR(VLOOKUP($B47,[1]!Dept_Amt,2,FALSE)),0,VLOOKUP($B47,[1]!Dept_Amt,2,FALSE))</f>
        <v>675072.6100000001</v>
      </c>
      <c r="S47" s="23"/>
      <c r="T47" s="21"/>
    </row>
    <row r="48" spans="1:20" hidden="1" outlineLevel="2" x14ac:dyDescent="0.25">
      <c r="A48" s="9" t="s">
        <v>200</v>
      </c>
      <c r="B48" s="9" t="str">
        <f t="shared" si="1"/>
        <v>40705</v>
      </c>
      <c r="C48" s="9" t="str">
        <f t="shared" si="2"/>
        <v>MD-DENT Dentistry</v>
      </c>
      <c r="D48" s="35" t="str">
        <f t="shared" si="7"/>
        <v>MD-DENT Dentistry</v>
      </c>
      <c r="E48" s="36" t="s">
        <v>111</v>
      </c>
      <c r="F48" s="48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0"/>
        <v>0</v>
      </c>
      <c r="R48" s="37">
        <f>IF(ISERROR(VLOOKUP($B48,[1]!Dept_Amt,2,FALSE)),0,VLOOKUP($B48,[1]!Dept_Amt,2,FALSE))</f>
        <v>0</v>
      </c>
      <c r="S48" s="23"/>
      <c r="T48" s="21"/>
    </row>
    <row r="49" spans="1:20" hidden="1" outlineLevel="2" x14ac:dyDescent="0.25">
      <c r="A49" s="9" t="s">
        <v>741</v>
      </c>
      <c r="B49" s="9" t="str">
        <f t="shared" si="1"/>
        <v>40710</v>
      </c>
      <c r="C49" s="9" t="str">
        <f t="shared" si="2"/>
        <v>MD-DERM Dermatology</v>
      </c>
      <c r="D49" s="35" t="str">
        <f t="shared" si="7"/>
        <v>MD-DERM Dermatology</v>
      </c>
      <c r="E49" s="36" t="s">
        <v>111</v>
      </c>
      <c r="F49" s="48">
        <v>0</v>
      </c>
      <c r="G49" s="15">
        <v>120</v>
      </c>
      <c r="H49" s="15">
        <v>0</v>
      </c>
      <c r="I49" s="15">
        <v>35.819999999999993</v>
      </c>
      <c r="J49" s="15">
        <v>0</v>
      </c>
      <c r="K49" s="15">
        <v>120</v>
      </c>
      <c r="L49" s="15">
        <v>2099.9999999999995</v>
      </c>
      <c r="M49" s="15">
        <v>0</v>
      </c>
      <c r="N49" s="15">
        <v>4.3200000000001637</v>
      </c>
      <c r="O49" s="15">
        <v>0</v>
      </c>
      <c r="P49" s="15">
        <v>5.4800000000000182</v>
      </c>
      <c r="Q49" s="15">
        <f t="shared" si="0"/>
        <v>320.27999999999975</v>
      </c>
      <c r="R49" s="37">
        <f>IF(ISERROR(VLOOKUP($B49,[1]!Dept_Amt,2,FALSE)),0,VLOOKUP($B49,[1]!Dept_Amt,2,FALSE))</f>
        <v>2705.8999999999996</v>
      </c>
      <c r="S49" s="23"/>
      <c r="T49" s="21"/>
    </row>
    <row r="50" spans="1:20" hidden="1" outlineLevel="2" x14ac:dyDescent="0.25">
      <c r="A50" s="9" t="s">
        <v>139</v>
      </c>
      <c r="B50" s="9" t="str">
        <f t="shared" si="1"/>
        <v>40715</v>
      </c>
      <c r="C50" s="9" t="str">
        <f t="shared" si="2"/>
        <v>MD-EMED Emergency Medicine</v>
      </c>
      <c r="D50" s="35" t="str">
        <f t="shared" si="7"/>
        <v>MD-EMED Emergency Medicine</v>
      </c>
      <c r="E50" s="36" t="s">
        <v>111</v>
      </c>
      <c r="F50" s="48">
        <v>6104.92</v>
      </c>
      <c r="G50" s="15">
        <v>1688.67</v>
      </c>
      <c r="H50" s="15">
        <v>166.97999999999865</v>
      </c>
      <c r="I50" s="15">
        <v>2245.5000000000009</v>
      </c>
      <c r="J50" s="15">
        <v>1277.1099999999988</v>
      </c>
      <c r="K50" s="15">
        <v>5137.3599999999988</v>
      </c>
      <c r="L50" s="15">
        <v>5649.1000000000022</v>
      </c>
      <c r="M50" s="15">
        <v>6400.7099999999991</v>
      </c>
      <c r="N50" s="15">
        <v>6422.7200000000012</v>
      </c>
      <c r="O50" s="15">
        <v>11943.230000000003</v>
      </c>
      <c r="P50" s="15">
        <v>7231.2799999999988</v>
      </c>
      <c r="Q50" s="15">
        <f t="shared" si="0"/>
        <v>1222.8799999999901</v>
      </c>
      <c r="R50" s="37">
        <f>IF(ISERROR(VLOOKUP($B50,[1]!Dept_Amt,2,FALSE)),0,VLOOKUP($B50,[1]!Dept_Amt,2,FALSE))</f>
        <v>55490.459999999992</v>
      </c>
      <c r="S50" s="23"/>
      <c r="T50" s="21"/>
    </row>
    <row r="51" spans="1:20" hidden="1" outlineLevel="2" x14ac:dyDescent="0.25">
      <c r="A51" s="9" t="s">
        <v>37</v>
      </c>
      <c r="B51" s="9" t="str">
        <f t="shared" si="1"/>
        <v>40720</v>
      </c>
      <c r="C51" s="9" t="str">
        <f t="shared" si="2"/>
        <v>MD-FMED Family Medicine</v>
      </c>
      <c r="D51" s="35" t="str">
        <f t="shared" si="7"/>
        <v>MD-FMED Family Medicine</v>
      </c>
      <c r="E51" s="36" t="s">
        <v>111</v>
      </c>
      <c r="F51" s="48">
        <v>38891.379999999997</v>
      </c>
      <c r="G51" s="15">
        <v>16602.309999999998</v>
      </c>
      <c r="H51" s="15">
        <v>28688.370000000003</v>
      </c>
      <c r="I51" s="15">
        <v>18380.740000000005</v>
      </c>
      <c r="J51" s="15">
        <v>8203.2900000000081</v>
      </c>
      <c r="K51" s="15">
        <v>8914.9299999999785</v>
      </c>
      <c r="L51" s="15">
        <v>8314.6300000000047</v>
      </c>
      <c r="M51" s="15">
        <v>19796.690000000031</v>
      </c>
      <c r="N51" s="15">
        <v>11251.909999999974</v>
      </c>
      <c r="O51" s="15">
        <v>9540.3800000000047</v>
      </c>
      <c r="P51" s="15">
        <v>11948.590000000026</v>
      </c>
      <c r="Q51" s="15">
        <f t="shared" si="0"/>
        <v>9864.8399999999965</v>
      </c>
      <c r="R51" s="37">
        <f>IF(ISERROR(VLOOKUP($B51,[1]!Dept_Amt,2,FALSE)),0,VLOOKUP($B51,[1]!Dept_Amt,2,FALSE))</f>
        <v>190398.06000000003</v>
      </c>
      <c r="S51" s="23"/>
      <c r="T51" s="21"/>
    </row>
    <row r="52" spans="1:20" hidden="1" outlineLevel="2" x14ac:dyDescent="0.25">
      <c r="A52" s="9" t="s">
        <v>38</v>
      </c>
      <c r="B52" s="9" t="str">
        <f t="shared" si="1"/>
        <v>40725</v>
      </c>
      <c r="C52" s="9" t="str">
        <f t="shared" si="2"/>
        <v>MD-INMD Int Med, Admin</v>
      </c>
      <c r="D52" s="35" t="str">
        <f t="shared" si="7"/>
        <v>MD-INMD Int Med, Admin</v>
      </c>
      <c r="E52" s="36" t="s">
        <v>111</v>
      </c>
      <c r="F52" s="48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f t="shared" si="0"/>
        <v>0</v>
      </c>
      <c r="R52" s="37">
        <f>IF(ISERROR(VLOOKUP($B52,[1]!Dept_Amt,2,FALSE)),0,VLOOKUP($B52,[1]!Dept_Amt,2,FALSE))</f>
        <v>0</v>
      </c>
      <c r="S52" s="23"/>
      <c r="T52" s="21"/>
    </row>
    <row r="53" spans="1:20" hidden="1" outlineLevel="2" x14ac:dyDescent="0.25">
      <c r="A53" s="9" t="s">
        <v>39</v>
      </c>
      <c r="B53" s="9" t="str">
        <f t="shared" si="1"/>
        <v>40730</v>
      </c>
      <c r="C53" s="9" t="str">
        <f t="shared" si="2"/>
        <v>MD-INMD Allergy</v>
      </c>
      <c r="D53" s="35" t="str">
        <f t="shared" si="7"/>
        <v>MD-INMD Allergy</v>
      </c>
      <c r="E53" s="36" t="s">
        <v>111</v>
      </c>
      <c r="F53" s="48">
        <v>102626.15000000001</v>
      </c>
      <c r="G53" s="15">
        <v>72545.660000000047</v>
      </c>
      <c r="H53" s="15">
        <v>71827.579999999929</v>
      </c>
      <c r="I53" s="15">
        <v>76312.599999999948</v>
      </c>
      <c r="J53" s="15">
        <v>74831.040000000095</v>
      </c>
      <c r="K53" s="15">
        <v>87565.739999999932</v>
      </c>
      <c r="L53" s="15">
        <v>86319.740000000049</v>
      </c>
      <c r="M53" s="15">
        <v>72628.890000000014</v>
      </c>
      <c r="N53" s="15">
        <v>75775.520000000135</v>
      </c>
      <c r="O53" s="15">
        <v>81643.029999999912</v>
      </c>
      <c r="P53" s="15">
        <v>77032.560000000056</v>
      </c>
      <c r="Q53" s="15">
        <f t="shared" si="0"/>
        <v>26235.569999999832</v>
      </c>
      <c r="R53" s="37">
        <f>IF(ISERROR(VLOOKUP($B53,[1]!Dept_Amt,2,FALSE)),0,VLOOKUP($B53,[1]!Dept_Amt,2,FALSE))</f>
        <v>905344.08</v>
      </c>
      <c r="S53" s="23"/>
      <c r="T53" s="21"/>
    </row>
    <row r="54" spans="1:20" hidden="1" outlineLevel="2" x14ac:dyDescent="0.25">
      <c r="A54" s="9" t="s">
        <v>40</v>
      </c>
      <c r="B54" s="9" t="str">
        <f t="shared" si="1"/>
        <v>40735</v>
      </c>
      <c r="C54" s="9" t="str">
        <f t="shared" si="2"/>
        <v>MD-INMD CV Medicine</v>
      </c>
      <c r="D54" s="35" t="str">
        <f t="shared" si="7"/>
        <v>MD-INMD CV Medicine</v>
      </c>
      <c r="E54" s="36" t="s">
        <v>111</v>
      </c>
      <c r="F54" s="48">
        <v>352892.58999999991</v>
      </c>
      <c r="G54" s="15">
        <v>294920.65999999997</v>
      </c>
      <c r="H54" s="15">
        <v>278162.16999999946</v>
      </c>
      <c r="I54" s="15">
        <v>357792.88</v>
      </c>
      <c r="J54" s="15">
        <v>352488.70000000042</v>
      </c>
      <c r="K54" s="15">
        <v>300147.88000000082</v>
      </c>
      <c r="L54" s="15">
        <v>158036.08999999869</v>
      </c>
      <c r="M54" s="15">
        <v>343162.4700000002</v>
      </c>
      <c r="N54" s="15">
        <v>319099.84000000125</v>
      </c>
      <c r="O54" s="15">
        <v>280052.78000000073</v>
      </c>
      <c r="P54" s="15">
        <v>275510.87999999756</v>
      </c>
      <c r="Q54" s="15">
        <f t="shared" si="0"/>
        <v>164930.3600000008</v>
      </c>
      <c r="R54" s="37">
        <f>IF(ISERROR(VLOOKUP($B54,[1]!Dept_Amt,2,FALSE)),0,VLOOKUP($B54,[1]!Dept_Amt,2,FALSE))</f>
        <v>3477197.3</v>
      </c>
      <c r="S54" s="23"/>
      <c r="T54" s="21"/>
    </row>
    <row r="55" spans="1:20" hidden="1" outlineLevel="2" x14ac:dyDescent="0.25">
      <c r="A55" s="9" t="s">
        <v>41</v>
      </c>
      <c r="B55" s="9" t="str">
        <f t="shared" si="1"/>
        <v>40740</v>
      </c>
      <c r="C55" s="9" t="str">
        <f t="shared" si="2"/>
        <v>MD-INMD Clinical Pharm</v>
      </c>
      <c r="D55" s="35" t="str">
        <f t="shared" si="7"/>
        <v>MD-INMD Clinical Pharm</v>
      </c>
      <c r="E55" s="36" t="s">
        <v>111</v>
      </c>
      <c r="F55" s="48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f t="shared" si="0"/>
        <v>0</v>
      </c>
      <c r="R55" s="37">
        <f>IF(ISERROR(VLOOKUP($B55,[1]!Dept_Amt,2,FALSE)),0,VLOOKUP($B55,[1]!Dept_Amt,2,FALSE))</f>
        <v>0</v>
      </c>
      <c r="S55" s="23"/>
      <c r="T55" s="21"/>
    </row>
    <row r="56" spans="1:20" hidden="1" outlineLevel="2" x14ac:dyDescent="0.25">
      <c r="A56" s="9" t="s">
        <v>42</v>
      </c>
      <c r="B56" s="9" t="str">
        <f t="shared" si="1"/>
        <v>40745</v>
      </c>
      <c r="C56" s="9" t="str">
        <f t="shared" si="2"/>
        <v>MD-INMD Endocrinology</v>
      </c>
      <c r="D56" s="35" t="str">
        <f t="shared" si="7"/>
        <v>MD-INMD Endocrinology</v>
      </c>
      <c r="E56" s="36" t="s">
        <v>111</v>
      </c>
      <c r="F56" s="48">
        <v>238118.30000000005</v>
      </c>
      <c r="G56" s="15">
        <v>133884.06999999995</v>
      </c>
      <c r="H56" s="15">
        <v>163835.83999999997</v>
      </c>
      <c r="I56" s="15">
        <v>147434.48999999976</v>
      </c>
      <c r="J56" s="15">
        <v>129573.37</v>
      </c>
      <c r="K56" s="15">
        <v>137360.90000000014</v>
      </c>
      <c r="L56" s="15">
        <v>122501.39000000001</v>
      </c>
      <c r="M56" s="15">
        <v>122710.66000000015</v>
      </c>
      <c r="N56" s="15">
        <v>139719.10999999964</v>
      </c>
      <c r="O56" s="15">
        <v>102248.42000000039</v>
      </c>
      <c r="P56" s="15">
        <v>114727.56000000029</v>
      </c>
      <c r="Q56" s="15">
        <f t="shared" si="0"/>
        <v>42883.479999999981</v>
      </c>
      <c r="R56" s="37">
        <f>IF(ISERROR(VLOOKUP($B56,[1]!Dept_Amt,2,FALSE)),0,VLOOKUP($B56,[1]!Dept_Amt,2,FALSE))</f>
        <v>1594997.5900000003</v>
      </c>
      <c r="S56" s="23"/>
      <c r="T56" s="21"/>
    </row>
    <row r="57" spans="1:20" hidden="1" outlineLevel="2" x14ac:dyDescent="0.25">
      <c r="A57" s="9" t="s">
        <v>43</v>
      </c>
      <c r="B57" s="9" t="str">
        <f t="shared" si="1"/>
        <v>40750</v>
      </c>
      <c r="C57" s="9" t="str">
        <f t="shared" si="2"/>
        <v>MD-INMD Epidemiology</v>
      </c>
      <c r="D57" s="35" t="str">
        <f t="shared" si="7"/>
        <v>MD-INMD Epidemiology</v>
      </c>
      <c r="E57" s="36" t="s">
        <v>111</v>
      </c>
      <c r="F57" s="48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f t="shared" si="0"/>
        <v>0</v>
      </c>
      <c r="R57" s="37">
        <f>IF(ISERROR(VLOOKUP($B57,[1]!Dept_Amt,2,FALSE)),0,VLOOKUP($B57,[1]!Dept_Amt,2,FALSE))</f>
        <v>0</v>
      </c>
      <c r="S57" s="23"/>
      <c r="T57" s="21"/>
    </row>
    <row r="58" spans="1:20" hidden="1" outlineLevel="2" x14ac:dyDescent="0.25">
      <c r="A58" s="9" t="s">
        <v>44</v>
      </c>
      <c r="B58" s="9" t="str">
        <f t="shared" si="1"/>
        <v>40755</v>
      </c>
      <c r="C58" s="9" t="str">
        <f t="shared" si="2"/>
        <v>MD-INMD Gastroenterology</v>
      </c>
      <c r="D58" s="35" t="str">
        <f t="shared" si="7"/>
        <v>MD-INMD Gastroenterology</v>
      </c>
      <c r="E58" s="36" t="s">
        <v>111</v>
      </c>
      <c r="F58" s="48">
        <v>56366.250000000007</v>
      </c>
      <c r="G58" s="15">
        <v>27685.229999999974</v>
      </c>
      <c r="H58" s="15">
        <v>25473.660000000033</v>
      </c>
      <c r="I58" s="15">
        <v>33727.080000000075</v>
      </c>
      <c r="J58" s="15">
        <v>23277.58999999988</v>
      </c>
      <c r="K58" s="15">
        <v>26477.980000000069</v>
      </c>
      <c r="L58" s="15">
        <v>28071.609999999986</v>
      </c>
      <c r="M58" s="15">
        <v>23382.869999999966</v>
      </c>
      <c r="N58" s="15">
        <v>32292.860000000073</v>
      </c>
      <c r="O58" s="15">
        <v>32675.169999999751</v>
      </c>
      <c r="P58" s="15">
        <v>34704.230000000098</v>
      </c>
      <c r="Q58" s="15">
        <f t="shared" si="0"/>
        <v>21800.320000000007</v>
      </c>
      <c r="R58" s="37">
        <f>IF(ISERROR(VLOOKUP($B58,[1]!Dept_Amt,2,FALSE)),0,VLOOKUP($B58,[1]!Dept_Amt,2,FALSE))</f>
        <v>365934.84999999992</v>
      </c>
      <c r="S58" s="23"/>
      <c r="T58" s="21"/>
    </row>
    <row r="59" spans="1:20" hidden="1" outlineLevel="2" x14ac:dyDescent="0.25">
      <c r="A59" s="9" t="s">
        <v>45</v>
      </c>
      <c r="B59" s="9" t="str">
        <f t="shared" si="1"/>
        <v>40760</v>
      </c>
      <c r="C59" s="9" t="str">
        <f t="shared" si="2"/>
        <v>MD-INMD General Med</v>
      </c>
      <c r="D59" s="35" t="str">
        <f t="shared" si="7"/>
        <v>MD-INMD General Med</v>
      </c>
      <c r="E59" s="36" t="s">
        <v>111</v>
      </c>
      <c r="F59" s="48">
        <v>2939.05</v>
      </c>
      <c r="G59" s="15">
        <v>-846.61000000000013</v>
      </c>
      <c r="H59" s="15">
        <v>14023.929999999998</v>
      </c>
      <c r="I59" s="15">
        <v>7800.7400000000016</v>
      </c>
      <c r="J59" s="15">
        <v>3178.1100000000006</v>
      </c>
      <c r="K59" s="15">
        <v>5225.2699999999968</v>
      </c>
      <c r="L59" s="15">
        <v>-9904.9499999999971</v>
      </c>
      <c r="M59" s="15">
        <v>10061.310000000001</v>
      </c>
      <c r="N59" s="15">
        <v>7205.3999999999978</v>
      </c>
      <c r="O59" s="15">
        <v>3941.0899999999965</v>
      </c>
      <c r="P59" s="15">
        <v>44.260000000002037</v>
      </c>
      <c r="Q59" s="15">
        <f t="shared" si="0"/>
        <v>-0.13999999999941792</v>
      </c>
      <c r="R59" s="37">
        <f>IF(ISERROR(VLOOKUP($B59,[1]!Dept_Amt,2,FALSE)),0,VLOOKUP($B59,[1]!Dept_Amt,2,FALSE))</f>
        <v>43667.46</v>
      </c>
      <c r="S59" s="23"/>
      <c r="T59" s="21"/>
    </row>
    <row r="60" spans="1:20" hidden="1" outlineLevel="2" x14ac:dyDescent="0.25">
      <c r="A60" s="9" t="s">
        <v>719</v>
      </c>
      <c r="B60" s="9" t="str">
        <f t="shared" si="1"/>
        <v>40761</v>
      </c>
      <c r="C60" s="9" t="str">
        <f t="shared" si="2"/>
        <v>MD-INMD Hospital Medicine</v>
      </c>
      <c r="D60" s="35" t="str">
        <f t="shared" si="7"/>
        <v>MD-INMD Hospital Medicine</v>
      </c>
      <c r="E60" s="36" t="s">
        <v>111</v>
      </c>
      <c r="F60" s="48">
        <v>328.58</v>
      </c>
      <c r="G60" s="15">
        <v>402.78000000000003</v>
      </c>
      <c r="H60" s="15">
        <v>311.61</v>
      </c>
      <c r="I60" s="15">
        <v>0</v>
      </c>
      <c r="J60" s="15">
        <v>61.5</v>
      </c>
      <c r="K60" s="15">
        <v>707.91000000000008</v>
      </c>
      <c r="L60" s="15">
        <v>437.63000000000011</v>
      </c>
      <c r="M60" s="15">
        <v>568.02</v>
      </c>
      <c r="N60" s="15">
        <v>363.53999999999996</v>
      </c>
      <c r="O60" s="15">
        <v>400.62999999999965</v>
      </c>
      <c r="P60" s="15">
        <v>1564.7399999999998</v>
      </c>
      <c r="Q60" s="15">
        <f t="shared" si="0"/>
        <v>778.02000000000044</v>
      </c>
      <c r="R60" s="37">
        <f>IF(ISERROR(VLOOKUP($B60,[1]!Dept_Amt,2,FALSE)),0,VLOOKUP($B60,[1]!Dept_Amt,2,FALSE))</f>
        <v>5924.96</v>
      </c>
      <c r="S60" s="23"/>
      <c r="T60" s="21"/>
    </row>
    <row r="61" spans="1:20" hidden="1" outlineLevel="2" x14ac:dyDescent="0.25">
      <c r="A61" s="27" t="s">
        <v>755</v>
      </c>
      <c r="B61" s="9" t="str">
        <f t="shared" si="1"/>
        <v>40762</v>
      </c>
      <c r="C61" s="9" t="str">
        <f t="shared" si="2"/>
        <v>MD-INMD Geriatrics</v>
      </c>
      <c r="D61" s="35" t="str">
        <f t="shared" si="7"/>
        <v>MD-INMD Geriatrics</v>
      </c>
      <c r="E61" s="36" t="s">
        <v>111</v>
      </c>
      <c r="F61" s="48">
        <v>0</v>
      </c>
      <c r="G61" s="15">
        <v>0</v>
      </c>
      <c r="H61" s="15">
        <v>0</v>
      </c>
      <c r="I61" s="15">
        <v>5135.47</v>
      </c>
      <c r="J61" s="15">
        <v>0</v>
      </c>
      <c r="K61" s="15">
        <v>0</v>
      </c>
      <c r="L61" s="15">
        <v>6638.4400000000014</v>
      </c>
      <c r="M61" s="15">
        <v>1701.0999999999985</v>
      </c>
      <c r="N61" s="15">
        <v>3456.5700000000015</v>
      </c>
      <c r="O61" s="15">
        <v>2069.34</v>
      </c>
      <c r="P61" s="15">
        <v>6874.3599999999969</v>
      </c>
      <c r="Q61" s="15">
        <f t="shared" si="0"/>
        <v>734.26000000000204</v>
      </c>
      <c r="R61" s="37">
        <f>IF(ISERROR(VLOOKUP($B61,[1]!Dept_Amt,2,FALSE)),0,VLOOKUP($B61,[1]!Dept_Amt,2,FALSE))</f>
        <v>26609.54</v>
      </c>
      <c r="S61" s="23"/>
      <c r="T61" s="21"/>
    </row>
    <row r="62" spans="1:20" hidden="1" outlineLevel="2" x14ac:dyDescent="0.25">
      <c r="A62" s="27" t="s">
        <v>758</v>
      </c>
      <c r="B62" s="9" t="str">
        <f t="shared" si="1"/>
        <v>40763</v>
      </c>
      <c r="C62" s="9" t="str">
        <f t="shared" si="2"/>
        <v>MD-INMD Palliative Care</v>
      </c>
      <c r="D62" s="35" t="str">
        <f t="shared" si="7"/>
        <v>MD-INMD Palliative Care</v>
      </c>
      <c r="E62" s="36" t="s">
        <v>111</v>
      </c>
      <c r="F62" s="48"/>
      <c r="G62" s="15"/>
      <c r="H62" s="15"/>
      <c r="I62" s="15"/>
      <c r="J62" s="15"/>
      <c r="K62" s="15"/>
      <c r="L62" s="15">
        <v>5135.47</v>
      </c>
      <c r="M62" s="15">
        <v>0</v>
      </c>
      <c r="N62" s="15">
        <v>5165.3100000000004</v>
      </c>
      <c r="O62" s="15">
        <v>781</v>
      </c>
      <c r="P62" s="15">
        <v>863.19999999999891</v>
      </c>
      <c r="Q62" s="15">
        <f t="shared" si="0"/>
        <v>0</v>
      </c>
      <c r="R62" s="37">
        <f>IF(ISERROR(VLOOKUP($B62,[1]!Dept_Amt,2,FALSE)),0,VLOOKUP($B62,[1]!Dept_Amt,2,FALSE))</f>
        <v>11944.98</v>
      </c>
      <c r="S62" s="23"/>
      <c r="T62" s="21"/>
    </row>
    <row r="63" spans="1:20" hidden="1" outlineLevel="2" x14ac:dyDescent="0.25">
      <c r="A63" s="9" t="s">
        <v>46</v>
      </c>
      <c r="B63" s="9" t="str">
        <f t="shared" si="1"/>
        <v>40765</v>
      </c>
      <c r="C63" s="9" t="str">
        <f t="shared" si="2"/>
        <v>MD-INMD Geographic Med</v>
      </c>
      <c r="D63" s="35" t="str">
        <f t="shared" si="7"/>
        <v>MD-INMD Geographic Med</v>
      </c>
      <c r="E63" s="36" t="s">
        <v>111</v>
      </c>
      <c r="F63" s="48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f t="shared" si="0"/>
        <v>0</v>
      </c>
      <c r="R63" s="37">
        <f>IF(ISERROR(VLOOKUP($B63,[1]!Dept_Amt,2,FALSE)),0,VLOOKUP($B63,[1]!Dept_Amt,2,FALSE))</f>
        <v>0</v>
      </c>
      <c r="S63" s="23"/>
      <c r="T63" s="21"/>
    </row>
    <row r="64" spans="1:20" hidden="1" outlineLevel="2" x14ac:dyDescent="0.25">
      <c r="A64" s="9" t="s">
        <v>47</v>
      </c>
      <c r="B64" s="9" t="str">
        <f t="shared" si="1"/>
        <v>40770</v>
      </c>
      <c r="C64" s="9" t="str">
        <f t="shared" si="2"/>
        <v>MD-INMD Hem/Onc</v>
      </c>
      <c r="D64" s="35" t="str">
        <f t="shared" si="7"/>
        <v>MD-INMD Hem/Onc</v>
      </c>
      <c r="E64" s="36" t="s">
        <v>111</v>
      </c>
      <c r="F64" s="48">
        <v>188558.22000000009</v>
      </c>
      <c r="G64" s="15">
        <v>209405.30999999976</v>
      </c>
      <c r="H64" s="15">
        <v>146058.25000000017</v>
      </c>
      <c r="I64" s="15">
        <v>204012.26999999967</v>
      </c>
      <c r="J64" s="15">
        <v>179458.94999999995</v>
      </c>
      <c r="K64" s="15">
        <v>131700.85000000021</v>
      </c>
      <c r="L64" s="15">
        <v>153938.00999999931</v>
      </c>
      <c r="M64" s="15">
        <v>179194.66000000038</v>
      </c>
      <c r="N64" s="15">
        <v>201636.3200000003</v>
      </c>
      <c r="O64" s="15">
        <v>185614.51</v>
      </c>
      <c r="P64" s="15">
        <v>209070.51999999979</v>
      </c>
      <c r="Q64" s="15">
        <f t="shared" si="0"/>
        <v>150073.73999999976</v>
      </c>
      <c r="R64" s="37">
        <f>IF(ISERROR(VLOOKUP($B64,[1]!Dept_Amt,2,FALSE)),0,VLOOKUP($B64,[1]!Dept_Amt,2,FALSE))</f>
        <v>2138721.6099999994</v>
      </c>
      <c r="S64" s="23"/>
      <c r="T64" s="21"/>
    </row>
    <row r="65" spans="1:20" hidden="1" outlineLevel="2" x14ac:dyDescent="0.25">
      <c r="A65" s="9" t="s">
        <v>48</v>
      </c>
      <c r="B65" s="9" t="str">
        <f t="shared" si="1"/>
        <v>40775</v>
      </c>
      <c r="C65" s="9" t="str">
        <f t="shared" si="2"/>
        <v>MD-INMD Infectious Dis</v>
      </c>
      <c r="D65" s="35" t="str">
        <f t="shared" si="7"/>
        <v>MD-INMD Infectious Dis</v>
      </c>
      <c r="E65" s="36" t="s">
        <v>111</v>
      </c>
      <c r="F65" s="48">
        <v>492903.03000000014</v>
      </c>
      <c r="G65" s="15">
        <v>393344.77999999968</v>
      </c>
      <c r="H65" s="15">
        <v>318984.0000000007</v>
      </c>
      <c r="I65" s="15">
        <v>410444.31000000006</v>
      </c>
      <c r="J65" s="15">
        <v>319330.29000000027</v>
      </c>
      <c r="K65" s="15">
        <v>376131.85999999917</v>
      </c>
      <c r="L65" s="15">
        <v>279351.82999999961</v>
      </c>
      <c r="M65" s="15">
        <v>382533.32000000123</v>
      </c>
      <c r="N65" s="15">
        <v>469305.81999999844</v>
      </c>
      <c r="O65" s="15">
        <v>416743.96000000136</v>
      </c>
      <c r="P65" s="15">
        <v>454386.23</v>
      </c>
      <c r="Q65" s="15">
        <f t="shared" si="0"/>
        <v>236706.59999999963</v>
      </c>
      <c r="R65" s="37">
        <f>IF(ISERROR(VLOOKUP($B65,[1]!Dept_Amt,2,FALSE)),0,VLOOKUP($B65,[1]!Dept_Amt,2,FALSE))</f>
        <v>4550166.03</v>
      </c>
      <c r="S65" s="23"/>
      <c r="T65" s="21"/>
    </row>
    <row r="66" spans="1:20" hidden="1" outlineLevel="2" x14ac:dyDescent="0.25">
      <c r="A66" s="9" t="s">
        <v>49</v>
      </c>
      <c r="B66" s="9" t="str">
        <f t="shared" si="1"/>
        <v>40780</v>
      </c>
      <c r="C66" s="9" t="str">
        <f t="shared" si="2"/>
        <v>MD-INMD Nephrology</v>
      </c>
      <c r="D66" s="35" t="str">
        <f t="shared" si="7"/>
        <v>MD-INMD Nephrology</v>
      </c>
      <c r="E66" s="36" t="s">
        <v>111</v>
      </c>
      <c r="F66" s="48">
        <v>123859.99999999997</v>
      </c>
      <c r="G66" s="15">
        <v>69964.31</v>
      </c>
      <c r="H66" s="15">
        <v>82531.189999999973</v>
      </c>
      <c r="I66" s="15">
        <v>96725.730000000098</v>
      </c>
      <c r="J66" s="15">
        <v>70352.590000000026</v>
      </c>
      <c r="K66" s="15">
        <v>72930.369999999937</v>
      </c>
      <c r="L66" s="15">
        <v>31434.509999999951</v>
      </c>
      <c r="M66" s="15">
        <v>54789.599999999977</v>
      </c>
      <c r="N66" s="15">
        <v>82551.670000000042</v>
      </c>
      <c r="O66" s="15">
        <v>65272.969999999856</v>
      </c>
      <c r="P66" s="15">
        <v>70122.990000000107</v>
      </c>
      <c r="Q66" s="15">
        <f t="shared" si="0"/>
        <v>18302.630000000005</v>
      </c>
      <c r="R66" s="37">
        <f>IF(ISERROR(VLOOKUP($B66,[1]!Dept_Amt,2,FALSE)),0,VLOOKUP($B66,[1]!Dept_Amt,2,FALSE))</f>
        <v>838838.55999999994</v>
      </c>
      <c r="S66" s="23"/>
      <c r="T66" s="21"/>
    </row>
    <row r="67" spans="1:20" hidden="1" outlineLevel="2" x14ac:dyDescent="0.25">
      <c r="A67" s="9" t="s">
        <v>50</v>
      </c>
      <c r="B67" s="9" t="str">
        <f t="shared" si="1"/>
        <v>40785</v>
      </c>
      <c r="C67" s="9" t="str">
        <f t="shared" si="2"/>
        <v>MD-INMD Pulmonary</v>
      </c>
      <c r="D67" s="35" t="str">
        <f t="shared" si="7"/>
        <v>MD-INMD Pulmonary</v>
      </c>
      <c r="E67" s="36" t="s">
        <v>111</v>
      </c>
      <c r="F67" s="48">
        <v>187749.99</v>
      </c>
      <c r="G67" s="15">
        <v>74561.70000000007</v>
      </c>
      <c r="H67" s="15">
        <v>58472.969999999914</v>
      </c>
      <c r="I67" s="15">
        <v>88575.330000000016</v>
      </c>
      <c r="J67" s="15">
        <v>67661.440000000002</v>
      </c>
      <c r="K67" s="15">
        <v>75735.080000000016</v>
      </c>
      <c r="L67" s="15">
        <v>71926.289999999921</v>
      </c>
      <c r="M67" s="15">
        <v>219314.38000000012</v>
      </c>
      <c r="N67" s="15">
        <v>295035.21000000008</v>
      </c>
      <c r="O67" s="15">
        <v>78824.119999999413</v>
      </c>
      <c r="P67" s="15">
        <v>81741.220000000671</v>
      </c>
      <c r="Q67" s="15">
        <f t="shared" si="0"/>
        <v>133951.18999999994</v>
      </c>
      <c r="R67" s="37">
        <f>IF(ISERROR(VLOOKUP($B67,[1]!Dept_Amt,2,FALSE)),0,VLOOKUP($B67,[1]!Dept_Amt,2,FALSE))</f>
        <v>1433548.9200000002</v>
      </c>
      <c r="S67" s="23"/>
      <c r="T67" s="21"/>
    </row>
    <row r="68" spans="1:20" hidden="1" outlineLevel="2" x14ac:dyDescent="0.25">
      <c r="A68" s="9" t="s">
        <v>51</v>
      </c>
      <c r="B68" s="9" t="str">
        <f t="shared" si="1"/>
        <v>40790</v>
      </c>
      <c r="C68" s="9" t="str">
        <f t="shared" si="2"/>
        <v>MD-INMD Rheumatology</v>
      </c>
      <c r="D68" s="35" t="str">
        <f t="shared" si="7"/>
        <v>MD-INMD Rheumatology</v>
      </c>
      <c r="E68" s="36" t="s">
        <v>111</v>
      </c>
      <c r="F68" s="48">
        <v>249.23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f t="shared" si="0"/>
        <v>0</v>
      </c>
      <c r="R68" s="37">
        <f>IF(ISERROR(VLOOKUP($B68,[1]!Dept_Amt,2,FALSE)),0,VLOOKUP($B68,[1]!Dept_Amt,2,FALSE))</f>
        <v>249.23</v>
      </c>
      <c r="S68" s="23"/>
      <c r="T68" s="21"/>
    </row>
    <row r="69" spans="1:20" hidden="1" outlineLevel="2" x14ac:dyDescent="0.25">
      <c r="A69" s="9" t="s">
        <v>201</v>
      </c>
      <c r="B69" s="9" t="str">
        <f t="shared" si="1"/>
        <v>40795</v>
      </c>
      <c r="C69" s="9" t="str">
        <f>MID(A69,7,35)</f>
        <v xml:space="preserve">MD-INMD-Ctr Inflammation Reg </v>
      </c>
      <c r="D69" s="35" t="str">
        <f t="shared" si="7"/>
        <v xml:space="preserve">MD-INMD-Ctr Inflammation Reg </v>
      </c>
      <c r="E69" s="36" t="s">
        <v>111</v>
      </c>
      <c r="F69" s="48">
        <v>107541.22</v>
      </c>
      <c r="G69" s="15">
        <v>59823.950000000012</v>
      </c>
      <c r="H69" s="15">
        <v>79159.139999999985</v>
      </c>
      <c r="I69" s="15">
        <v>64779.979999999981</v>
      </c>
      <c r="J69" s="15">
        <v>55880.370000000054</v>
      </c>
      <c r="K69" s="15">
        <v>51430.319999999891</v>
      </c>
      <c r="L69" s="15">
        <v>40282.900000000023</v>
      </c>
      <c r="M69" s="15">
        <v>75291.360000000044</v>
      </c>
      <c r="N69" s="15">
        <v>35080.609999999986</v>
      </c>
      <c r="O69" s="15">
        <v>47738.60999999987</v>
      </c>
      <c r="P69" s="15">
        <v>36335.3400000002</v>
      </c>
      <c r="Q69" s="15">
        <f t="shared" ref="Q69:Q132" si="8">R69-SUM(F69:P69)</f>
        <v>196.09999999997672</v>
      </c>
      <c r="R69" s="37">
        <f>IF(ISERROR(VLOOKUP($B69,[1]!Dept_Amt,2,FALSE)),0,VLOOKUP($B69,[1]!Dept_Amt,2,FALSE))</f>
        <v>653539.9</v>
      </c>
      <c r="S69" s="23"/>
      <c r="T69" s="21"/>
    </row>
    <row r="70" spans="1:20" hidden="1" outlineLevel="2" x14ac:dyDescent="0.25">
      <c r="A70" s="9" t="s">
        <v>52</v>
      </c>
      <c r="B70" s="9" t="str">
        <f t="shared" si="1"/>
        <v>40800</v>
      </c>
      <c r="C70" s="9" t="str">
        <f t="shared" si="2"/>
        <v>MD-NERS Admin</v>
      </c>
      <c r="D70" s="35" t="s">
        <v>112</v>
      </c>
      <c r="E70" s="36" t="s">
        <v>111</v>
      </c>
      <c r="F70" s="48">
        <v>1099.18</v>
      </c>
      <c r="G70" s="15">
        <v>262.41999999999985</v>
      </c>
      <c r="H70" s="15">
        <v>980.06</v>
      </c>
      <c r="I70" s="15">
        <v>101.25</v>
      </c>
      <c r="J70" s="15">
        <v>563.99000000000024</v>
      </c>
      <c r="K70" s="15">
        <v>262.42000000000007</v>
      </c>
      <c r="L70" s="15">
        <v>250.94999999999982</v>
      </c>
      <c r="M70" s="15">
        <v>710.61000000000013</v>
      </c>
      <c r="N70" s="15">
        <v>397.89999999999964</v>
      </c>
      <c r="O70" s="15">
        <v>262.42000000000007</v>
      </c>
      <c r="P70" s="15">
        <v>262.42000000000007</v>
      </c>
      <c r="Q70" s="15">
        <f t="shared" si="8"/>
        <v>262.42000000000007</v>
      </c>
      <c r="R70" s="37">
        <f>IF(ISERROR(VLOOKUP($B70,[1]!Dept_Amt,2,FALSE)),0,VLOOKUP($B70,[1]!Dept_Amt,2,FALSE))</f>
        <v>5416.04</v>
      </c>
      <c r="S70" s="23"/>
      <c r="T70" s="21"/>
    </row>
    <row r="71" spans="1:20" hidden="1" outlineLevel="2" x14ac:dyDescent="0.25">
      <c r="A71" s="9" t="s">
        <v>156</v>
      </c>
      <c r="B71" s="9" t="str">
        <f t="shared" si="1"/>
        <v>40810</v>
      </c>
      <c r="C71" s="9" t="str">
        <f>MID(A71,7,35)</f>
        <v>MD-NERS Pediatric</v>
      </c>
      <c r="D71" s="35" t="s">
        <v>112</v>
      </c>
      <c r="E71" s="36" t="s">
        <v>111</v>
      </c>
      <c r="F71" s="48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f t="shared" si="8"/>
        <v>0</v>
      </c>
      <c r="R71" s="37">
        <f>IF(ISERROR(VLOOKUP($B71,[1]!Dept_Amt,2,FALSE)),0,VLOOKUP($B71,[1]!Dept_Amt,2,FALSE))</f>
        <v>0</v>
      </c>
      <c r="S71" s="23"/>
      <c r="T71" s="21"/>
    </row>
    <row r="72" spans="1:20" hidden="1" outlineLevel="2" x14ac:dyDescent="0.25">
      <c r="A72" s="9" t="s">
        <v>140</v>
      </c>
      <c r="B72" s="9" t="str">
        <f t="shared" si="1"/>
        <v>40820</v>
      </c>
      <c r="C72" s="9" t="str">
        <f t="shared" si="2"/>
        <v>MD-NERS CV Disease Total</v>
      </c>
      <c r="D72" s="35" t="s">
        <v>112</v>
      </c>
      <c r="E72" s="36" t="s">
        <v>111</v>
      </c>
      <c r="F72" s="48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f t="shared" si="8"/>
        <v>0</v>
      </c>
      <c r="R72" s="37">
        <f>IF(ISERROR(VLOOKUP($B72,[1]!Dept_Amt,2,FALSE)),0,VLOOKUP($B72,[1]!Dept_Amt,2,FALSE))</f>
        <v>0</v>
      </c>
      <c r="S72" s="23"/>
      <c r="T72" s="21"/>
    </row>
    <row r="73" spans="1:20" hidden="1" outlineLevel="2" x14ac:dyDescent="0.25">
      <c r="A73" s="9" t="s">
        <v>128</v>
      </c>
      <c r="B73" s="9" t="str">
        <f t="shared" si="1"/>
        <v>40825</v>
      </c>
      <c r="C73" s="9" t="str">
        <f t="shared" si="2"/>
        <v>MD-NERS Neuro-Onc</v>
      </c>
      <c r="D73" s="35" t="s">
        <v>112</v>
      </c>
      <c r="E73" s="36" t="s">
        <v>111</v>
      </c>
      <c r="F73" s="48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f t="shared" si="8"/>
        <v>0</v>
      </c>
      <c r="R73" s="37">
        <f>IF(ISERROR(VLOOKUP($B73,[1]!Dept_Amt,2,FALSE)),0,VLOOKUP($B73,[1]!Dept_Amt,2,FALSE))</f>
        <v>0</v>
      </c>
      <c r="S73" s="23"/>
      <c r="T73" s="21"/>
    </row>
    <row r="74" spans="1:20" hidden="1" outlineLevel="2" x14ac:dyDescent="0.25">
      <c r="A74" s="9" t="s">
        <v>135</v>
      </c>
      <c r="B74" s="9" t="str">
        <f t="shared" si="1"/>
        <v>40830</v>
      </c>
      <c r="C74" s="9" t="str">
        <f t="shared" si="2"/>
        <v>MD-NERS Deg Spinal Dis</v>
      </c>
      <c r="D74" s="35" t="s">
        <v>112</v>
      </c>
      <c r="E74" s="36" t="s">
        <v>111</v>
      </c>
      <c r="F74" s="48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f t="shared" si="8"/>
        <v>0</v>
      </c>
      <c r="R74" s="37">
        <f>IF(ISERROR(VLOOKUP($B74,[1]!Dept_Amt,2,FALSE)),0,VLOOKUP($B74,[1]!Dept_Amt,2,FALSE))</f>
        <v>0</v>
      </c>
      <c r="S74" s="23"/>
      <c r="T74" s="21"/>
    </row>
    <row r="75" spans="1:20" hidden="1" outlineLevel="2" x14ac:dyDescent="0.25">
      <c r="A75" s="9" t="s">
        <v>157</v>
      </c>
      <c r="B75" s="9" t="str">
        <f t="shared" si="1"/>
        <v>40835</v>
      </c>
      <c r="C75" s="9" t="str">
        <f>MID(A75,7,35)</f>
        <v>MD-NERS Gamma Knife</v>
      </c>
      <c r="D75" s="35" t="s">
        <v>112</v>
      </c>
      <c r="E75" s="36" t="s">
        <v>111</v>
      </c>
      <c r="F75" s="48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f t="shared" si="8"/>
        <v>0</v>
      </c>
      <c r="R75" s="37">
        <f>IF(ISERROR(VLOOKUP($B75,[1]!Dept_Amt,2,FALSE)),0,VLOOKUP($B75,[1]!Dept_Amt,2,FALSE))</f>
        <v>0</v>
      </c>
      <c r="S75" s="23"/>
      <c r="T75" s="21"/>
    </row>
    <row r="76" spans="1:20" hidden="1" outlineLevel="2" x14ac:dyDescent="0.25">
      <c r="A76" s="9" t="s">
        <v>158</v>
      </c>
      <c r="B76" s="9" t="str">
        <f t="shared" si="1"/>
        <v>40845</v>
      </c>
      <c r="C76" s="9" t="str">
        <f>MID(A76,7,35)</f>
        <v>MD-NERS Neuro-Oncology Ctr</v>
      </c>
      <c r="D76" s="35" t="s">
        <v>112</v>
      </c>
      <c r="E76" s="36" t="s">
        <v>111</v>
      </c>
      <c r="F76" s="48">
        <v>2622.45</v>
      </c>
      <c r="G76" s="15">
        <v>3015.3000000000011</v>
      </c>
      <c r="H76" s="15">
        <v>3881.3599999999997</v>
      </c>
      <c r="I76" s="15">
        <v>1724.5399999999991</v>
      </c>
      <c r="J76" s="15">
        <v>6773.2199999999993</v>
      </c>
      <c r="K76" s="15">
        <v>3131.6699999999983</v>
      </c>
      <c r="L76" s="15">
        <v>1594.1100000000006</v>
      </c>
      <c r="M76" s="15">
        <v>6412.8600000000042</v>
      </c>
      <c r="N76" s="15">
        <v>3639.760000000002</v>
      </c>
      <c r="O76" s="15">
        <v>4887.1199999999953</v>
      </c>
      <c r="P76" s="15">
        <v>4236.5299999999988</v>
      </c>
      <c r="Q76" s="15">
        <f t="shared" si="8"/>
        <v>3203.3100000000049</v>
      </c>
      <c r="R76" s="37">
        <f>IF(ISERROR(VLOOKUP($B76,[1]!Dept_Amt,2,FALSE)),0,VLOOKUP($B76,[1]!Dept_Amt,2,FALSE))</f>
        <v>45122.23</v>
      </c>
      <c r="S76" s="23"/>
      <c r="T76" s="21"/>
    </row>
    <row r="77" spans="1:20" hidden="1" outlineLevel="2" x14ac:dyDescent="0.25">
      <c r="A77" s="9" t="s">
        <v>53</v>
      </c>
      <c r="B77" s="9" t="str">
        <f t="shared" si="1"/>
        <v>40847</v>
      </c>
      <c r="C77" s="9" t="str">
        <f t="shared" si="2"/>
        <v>MD-NERS Research Lab</v>
      </c>
      <c r="D77" s="35" t="s">
        <v>112</v>
      </c>
      <c r="E77" s="36" t="s">
        <v>111</v>
      </c>
      <c r="F77" s="48">
        <v>17885.850000000002</v>
      </c>
      <c r="G77" s="15">
        <v>15294.309999999994</v>
      </c>
      <c r="H77" s="15">
        <v>17234.599999999999</v>
      </c>
      <c r="I77" s="15">
        <v>12247.760000000009</v>
      </c>
      <c r="J77" s="15">
        <v>17706.89</v>
      </c>
      <c r="K77" s="15">
        <v>22350.78</v>
      </c>
      <c r="L77" s="15">
        <v>7587.0299999999988</v>
      </c>
      <c r="M77" s="15">
        <v>19046.979999999996</v>
      </c>
      <c r="N77" s="15">
        <v>15133.530000000013</v>
      </c>
      <c r="O77" s="15">
        <v>18591.75999999998</v>
      </c>
      <c r="P77" s="15">
        <v>22868.640000000014</v>
      </c>
      <c r="Q77" s="15">
        <f t="shared" si="8"/>
        <v>8644.1600000000035</v>
      </c>
      <c r="R77" s="37">
        <f>IF(ISERROR(VLOOKUP($B77,[1]!Dept_Amt,2,FALSE)),0,VLOOKUP($B77,[1]!Dept_Amt,2,FALSE))</f>
        <v>194592.29</v>
      </c>
      <c r="S77" s="23"/>
      <c r="T77" s="21"/>
    </row>
    <row r="78" spans="1:20" hidden="1" outlineLevel="2" x14ac:dyDescent="0.25">
      <c r="A78" s="9" t="s">
        <v>54</v>
      </c>
      <c r="B78" s="9" t="str">
        <f t="shared" si="1"/>
        <v>40850</v>
      </c>
      <c r="C78" s="9" t="str">
        <f t="shared" si="2"/>
        <v>MD-NEUR Neurology</v>
      </c>
      <c r="D78" s="35" t="str">
        <f>+C78</f>
        <v>MD-NEUR Neurology</v>
      </c>
      <c r="E78" s="36" t="s">
        <v>111</v>
      </c>
      <c r="F78" s="48">
        <v>136893.28999999998</v>
      </c>
      <c r="G78" s="15">
        <v>93791.74000000002</v>
      </c>
      <c r="H78" s="15">
        <v>101515.50999999992</v>
      </c>
      <c r="I78" s="15">
        <v>162981.00999999995</v>
      </c>
      <c r="J78" s="15">
        <v>89786.000000000175</v>
      </c>
      <c r="K78" s="15">
        <v>90191.230000000098</v>
      </c>
      <c r="L78" s="15">
        <v>89351.680000000051</v>
      </c>
      <c r="M78" s="15">
        <v>96111.629999999655</v>
      </c>
      <c r="N78" s="15">
        <v>130357.62999999989</v>
      </c>
      <c r="O78" s="15">
        <v>106492.34000000032</v>
      </c>
      <c r="P78" s="15">
        <v>113970.68999999971</v>
      </c>
      <c r="Q78" s="15">
        <f t="shared" si="8"/>
        <v>63976.600000000326</v>
      </c>
      <c r="R78" s="37">
        <f>IF(ISERROR(VLOOKUP($B78,[1]!Dept_Amt,2,FALSE)),0,VLOOKUP($B78,[1]!Dept_Amt,2,FALSE))</f>
        <v>1275419.3500000001</v>
      </c>
      <c r="S78" s="23"/>
      <c r="T78" s="21"/>
    </row>
    <row r="79" spans="1:20" hidden="1" outlineLevel="2" x14ac:dyDescent="0.25">
      <c r="A79" s="9" t="s">
        <v>173</v>
      </c>
      <c r="B79" s="9" t="str">
        <f t="shared" si="1"/>
        <v>40860</v>
      </c>
      <c r="C79" s="9" t="str">
        <f>MID(A79,7,35)</f>
        <v>MD-OBGY Ob &amp; Gyn, Admin</v>
      </c>
      <c r="D79" s="35" t="s">
        <v>113</v>
      </c>
      <c r="E79" s="36" t="s">
        <v>111</v>
      </c>
      <c r="F79" s="48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889.65</v>
      </c>
      <c r="Q79" s="15">
        <f t="shared" si="8"/>
        <v>0</v>
      </c>
      <c r="R79" s="37">
        <f>IF(ISERROR(VLOOKUP($B79,[1]!Dept_Amt,2,FALSE)),0,VLOOKUP($B79,[1]!Dept_Amt,2,FALSE))</f>
        <v>889.65</v>
      </c>
      <c r="S79" s="23"/>
      <c r="T79" s="21"/>
    </row>
    <row r="80" spans="1:20" hidden="1" outlineLevel="2" x14ac:dyDescent="0.25">
      <c r="A80" s="9" t="s">
        <v>55</v>
      </c>
      <c r="B80" s="9" t="str">
        <f t="shared" si="1"/>
        <v>40865</v>
      </c>
      <c r="C80" s="9" t="str">
        <f t="shared" si="2"/>
        <v>MD-OBGY Gyn Oncology</v>
      </c>
      <c r="D80" s="35" t="s">
        <v>113</v>
      </c>
      <c r="E80" s="36" t="s">
        <v>111</v>
      </c>
      <c r="F80" s="48">
        <v>44266.180000000008</v>
      </c>
      <c r="G80" s="15">
        <v>40252.570000000007</v>
      </c>
      <c r="H80" s="15">
        <v>34496.260000000024</v>
      </c>
      <c r="I80" s="15">
        <v>39889.539999999921</v>
      </c>
      <c r="J80" s="15">
        <v>27770.960000000021</v>
      </c>
      <c r="K80" s="15">
        <v>31589.660000000062</v>
      </c>
      <c r="L80" s="15">
        <v>35100.570000000007</v>
      </c>
      <c r="M80" s="15">
        <v>39886.319999999832</v>
      </c>
      <c r="N80" s="15">
        <v>40759.130000000296</v>
      </c>
      <c r="O80" s="15">
        <v>28206.749999999942</v>
      </c>
      <c r="P80" s="15">
        <v>26110.349999999977</v>
      </c>
      <c r="Q80" s="15">
        <f t="shared" si="8"/>
        <v>16987.639999999956</v>
      </c>
      <c r="R80" s="37">
        <f>IF(ISERROR(VLOOKUP($B80,[1]!Dept_Amt,2,FALSE)),0,VLOOKUP($B80,[1]!Dept_Amt,2,FALSE))</f>
        <v>405315.93000000005</v>
      </c>
      <c r="S80" s="23"/>
      <c r="T80" s="21"/>
    </row>
    <row r="81" spans="1:20" hidden="1" outlineLevel="2" x14ac:dyDescent="0.25">
      <c r="A81" s="9" t="s">
        <v>202</v>
      </c>
      <c r="B81" s="9" t="str">
        <f t="shared" si="1"/>
        <v>40870</v>
      </c>
      <c r="C81" s="9" t="str">
        <f>MID(A81,7,35)</f>
        <v>MD-OBGY Maternal Fetal Med</v>
      </c>
      <c r="D81" s="35" t="s">
        <v>113</v>
      </c>
      <c r="E81" s="36" t="s">
        <v>111</v>
      </c>
      <c r="F81" s="48">
        <v>1491.1</v>
      </c>
      <c r="G81" s="15">
        <v>3038.86</v>
      </c>
      <c r="H81" s="15">
        <v>2016.0699999999997</v>
      </c>
      <c r="I81" s="15">
        <v>3604.87</v>
      </c>
      <c r="J81" s="15">
        <v>1951.6000000000004</v>
      </c>
      <c r="K81" s="15">
        <v>3001.630000000001</v>
      </c>
      <c r="L81" s="15">
        <v>2784.9599999999991</v>
      </c>
      <c r="M81" s="15">
        <v>1951.6399999999994</v>
      </c>
      <c r="N81" s="15">
        <v>2964.1500000000015</v>
      </c>
      <c r="O81" s="15">
        <v>1951.7499999999964</v>
      </c>
      <c r="P81" s="15">
        <v>1974.0300000000025</v>
      </c>
      <c r="Q81" s="15">
        <f t="shared" si="8"/>
        <v>1686.6499999999978</v>
      </c>
      <c r="R81" s="37">
        <f>IF(ISERROR(VLOOKUP($B81,[1]!Dept_Amt,2,FALSE)),0,VLOOKUP($B81,[1]!Dept_Amt,2,FALSE))</f>
        <v>28417.309999999998</v>
      </c>
      <c r="S81" s="23"/>
      <c r="T81" s="21"/>
    </row>
    <row r="82" spans="1:20" hidden="1" outlineLevel="2" x14ac:dyDescent="0.25">
      <c r="A82" s="9" t="s">
        <v>56</v>
      </c>
      <c r="B82" s="9" t="str">
        <f t="shared" si="1"/>
        <v>40880</v>
      </c>
      <c r="C82" s="9" t="str">
        <f t="shared" si="2"/>
        <v>MD-OBGY Midlife Health</v>
      </c>
      <c r="D82" s="35" t="s">
        <v>113</v>
      </c>
      <c r="E82" s="36" t="s">
        <v>111</v>
      </c>
      <c r="F82" s="48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f t="shared" si="8"/>
        <v>0</v>
      </c>
      <c r="R82" s="37">
        <f>IF(ISERROR(VLOOKUP($B82,[1]!Dept_Amt,2,FALSE)),0,VLOOKUP($B82,[1]!Dept_Amt,2,FALSE))</f>
        <v>0</v>
      </c>
      <c r="S82" s="23"/>
      <c r="T82" s="21"/>
    </row>
    <row r="83" spans="1:20" hidden="1" outlineLevel="2" x14ac:dyDescent="0.25">
      <c r="A83" s="9" t="s">
        <v>163</v>
      </c>
      <c r="B83" s="9" t="str">
        <f t="shared" si="1"/>
        <v>40895</v>
      </c>
      <c r="C83" s="9" t="str">
        <f>MID(A83,7,35)</f>
        <v>MD-OBGY Gyn Specialties</v>
      </c>
      <c r="D83" s="35" t="s">
        <v>113</v>
      </c>
      <c r="E83" s="36" t="s">
        <v>111</v>
      </c>
      <c r="F83" s="48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f t="shared" si="8"/>
        <v>0</v>
      </c>
      <c r="R83" s="37">
        <f>IF(ISERROR(VLOOKUP($B83,[1]!Dept_Amt,2,FALSE)),0,VLOOKUP($B83,[1]!Dept_Amt,2,FALSE))</f>
        <v>0</v>
      </c>
      <c r="S83" s="23"/>
      <c r="T83" s="21"/>
    </row>
    <row r="84" spans="1:20" hidden="1" outlineLevel="2" x14ac:dyDescent="0.25">
      <c r="A84" s="9" t="s">
        <v>57</v>
      </c>
      <c r="B84" s="9" t="str">
        <f t="shared" si="1"/>
        <v>40900</v>
      </c>
      <c r="C84" s="9" t="str">
        <f t="shared" si="2"/>
        <v>MD-OPHT Ophthalmology</v>
      </c>
      <c r="D84" s="35" t="str">
        <f>+C84</f>
        <v>MD-OPHT Ophthalmology</v>
      </c>
      <c r="E84" s="36" t="s">
        <v>111</v>
      </c>
      <c r="F84" s="48">
        <v>629.66</v>
      </c>
      <c r="G84" s="15">
        <v>2741.58</v>
      </c>
      <c r="H84" s="15">
        <v>16416.489999999998</v>
      </c>
      <c r="I84" s="15">
        <v>4276.4800000000032</v>
      </c>
      <c r="J84" s="15">
        <v>3141.8300000000017</v>
      </c>
      <c r="K84" s="15">
        <v>14122.690000000002</v>
      </c>
      <c r="L84" s="15">
        <v>5434.9000000000015</v>
      </c>
      <c r="M84" s="15">
        <v>3211.2999999999956</v>
      </c>
      <c r="N84" s="15">
        <v>2124.9100000000035</v>
      </c>
      <c r="O84" s="15">
        <v>2568.5899999999965</v>
      </c>
      <c r="P84" s="15">
        <v>2630.7999999999956</v>
      </c>
      <c r="Q84" s="15">
        <f t="shared" si="8"/>
        <v>11497.259999999995</v>
      </c>
      <c r="R84" s="37">
        <f>IF(ISERROR(VLOOKUP($B84,[1]!Dept_Amt,2,FALSE)),0,VLOOKUP($B84,[1]!Dept_Amt,2,FALSE))</f>
        <v>68796.489999999991</v>
      </c>
      <c r="S84" s="23"/>
      <c r="T84" s="21"/>
    </row>
    <row r="85" spans="1:20" hidden="1" outlineLevel="2" x14ac:dyDescent="0.25">
      <c r="A85" s="9" t="s">
        <v>693</v>
      </c>
      <c r="B85" s="9" t="str">
        <f t="shared" si="1"/>
        <v>40905</v>
      </c>
      <c r="C85" s="9" t="str">
        <f t="shared" ref="C85" si="9">MID(A85,7,35)</f>
        <v>MD-OPHT Research CAVS</v>
      </c>
      <c r="D85" s="35" t="str">
        <f>+C85</f>
        <v>MD-OPHT Research CAVS</v>
      </c>
      <c r="E85" s="36" t="s">
        <v>111</v>
      </c>
      <c r="F85" s="48">
        <v>74629.560000000012</v>
      </c>
      <c r="G85" s="15">
        <v>69408.930000000008</v>
      </c>
      <c r="H85" s="15">
        <v>45231.649999999994</v>
      </c>
      <c r="I85" s="15">
        <v>99090.260000000009</v>
      </c>
      <c r="J85" s="15">
        <v>45500.489999999991</v>
      </c>
      <c r="K85" s="15">
        <v>40610.119999999995</v>
      </c>
      <c r="L85" s="15">
        <v>101142.32999999996</v>
      </c>
      <c r="M85" s="15">
        <v>53062.440000000061</v>
      </c>
      <c r="N85" s="15">
        <v>91481.649999999907</v>
      </c>
      <c r="O85" s="15">
        <v>72155.760000000126</v>
      </c>
      <c r="P85" s="15">
        <v>62052.779999999912</v>
      </c>
      <c r="Q85" s="15">
        <f t="shared" si="8"/>
        <v>18374.910000000033</v>
      </c>
      <c r="R85" s="37">
        <f>IF(ISERROR(VLOOKUP($B85,[1]!Dept_Amt,2,FALSE)),0,VLOOKUP($B85,[1]!Dept_Amt,2,FALSE))</f>
        <v>772740.88</v>
      </c>
      <c r="S85" s="23"/>
      <c r="T85" s="21"/>
    </row>
    <row r="86" spans="1:20" hidden="1" outlineLevel="2" x14ac:dyDescent="0.25">
      <c r="A86" s="9" t="s">
        <v>58</v>
      </c>
      <c r="B86" s="9" t="str">
        <f t="shared" si="1"/>
        <v>40916</v>
      </c>
      <c r="C86" s="9" t="str">
        <f t="shared" ref="C86:C92" si="10">MID(A86,7,35)</f>
        <v>MD-ORTP Ortho Research</v>
      </c>
      <c r="D86" s="35" t="str">
        <f>+C86</f>
        <v>MD-ORTP Ortho Research</v>
      </c>
      <c r="E86" s="36" t="s">
        <v>111</v>
      </c>
      <c r="F86" s="48">
        <v>50963.329999999987</v>
      </c>
      <c r="G86" s="15">
        <v>18030.550000000017</v>
      </c>
      <c r="H86" s="15">
        <v>21099.570000000007</v>
      </c>
      <c r="I86" s="15">
        <v>23235.600000000006</v>
      </c>
      <c r="J86" s="15">
        <v>21992.639999999985</v>
      </c>
      <c r="K86" s="15">
        <v>23990.23000000001</v>
      </c>
      <c r="L86" s="15">
        <v>25551.189999999973</v>
      </c>
      <c r="M86" s="15">
        <v>24374.050000000017</v>
      </c>
      <c r="N86" s="15">
        <v>25841.200000000012</v>
      </c>
      <c r="O86" s="15">
        <v>17924.869999999966</v>
      </c>
      <c r="P86" s="15">
        <v>16964.73000000004</v>
      </c>
      <c r="Q86" s="15">
        <f t="shared" si="8"/>
        <v>8090.9899999999325</v>
      </c>
      <c r="R86" s="37">
        <f>IF(ISERROR(VLOOKUP($B86,[1]!Dept_Amt,2,FALSE)),0,VLOOKUP($B86,[1]!Dept_Amt,2,FALSE))</f>
        <v>278058.94999999995</v>
      </c>
      <c r="S86" s="23"/>
      <c r="T86" s="21"/>
    </row>
    <row r="87" spans="1:20" hidden="1" outlineLevel="2" x14ac:dyDescent="0.25">
      <c r="A87" s="9" t="s">
        <v>59</v>
      </c>
      <c r="B87" s="9" t="str">
        <f t="shared" si="1"/>
        <v>40970</v>
      </c>
      <c r="C87" s="9" t="str">
        <f t="shared" si="10"/>
        <v>MD-OTLY Oto, Admin</v>
      </c>
      <c r="D87" s="35" t="s">
        <v>114</v>
      </c>
      <c r="E87" s="36" t="s">
        <v>111</v>
      </c>
      <c r="F87" s="48">
        <v>6440.16</v>
      </c>
      <c r="G87" s="15">
        <v>1545.2799999999997</v>
      </c>
      <c r="H87" s="15">
        <v>1545.38</v>
      </c>
      <c r="I87" s="15">
        <v>1645.2900000000009</v>
      </c>
      <c r="J87" s="15">
        <v>2607.9399999999987</v>
      </c>
      <c r="K87" s="15">
        <v>1693.58</v>
      </c>
      <c r="L87" s="15">
        <v>2620.2700000000023</v>
      </c>
      <c r="M87" s="15">
        <v>50</v>
      </c>
      <c r="N87" s="15">
        <v>4153.619999999999</v>
      </c>
      <c r="O87" s="15">
        <v>421.21999999999753</v>
      </c>
      <c r="P87" s="15">
        <v>377.03000000000247</v>
      </c>
      <c r="Q87" s="15">
        <f t="shared" si="8"/>
        <v>136.61999999999898</v>
      </c>
      <c r="R87" s="37">
        <f>IF(ISERROR(VLOOKUP($B87,[1]!Dept_Amt,2,FALSE)),0,VLOOKUP($B87,[1]!Dept_Amt,2,FALSE))</f>
        <v>23236.39</v>
      </c>
      <c r="S87" s="23"/>
      <c r="T87" s="21"/>
    </row>
    <row r="88" spans="1:20" hidden="1" outlineLevel="2" x14ac:dyDescent="0.25">
      <c r="A88" s="9" t="s">
        <v>60</v>
      </c>
      <c r="B88" s="9" t="str">
        <f t="shared" si="1"/>
        <v>40975</v>
      </c>
      <c r="C88" s="9" t="str">
        <f t="shared" si="10"/>
        <v>MD-OTLY Oto, General</v>
      </c>
      <c r="D88" s="35" t="s">
        <v>114</v>
      </c>
      <c r="E88" s="36" t="s">
        <v>111</v>
      </c>
      <c r="F88" s="48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f t="shared" si="8"/>
        <v>0</v>
      </c>
      <c r="R88" s="37">
        <f>IF(ISERROR(VLOOKUP($B88,[1]!Dept_Amt,2,FALSE)),0,VLOOKUP($B88,[1]!Dept_Amt,2,FALSE))</f>
        <v>0</v>
      </c>
      <c r="S88" s="23"/>
    </row>
    <row r="89" spans="1:20" hidden="1" outlineLevel="2" x14ac:dyDescent="0.25">
      <c r="A89" s="9" t="s">
        <v>138</v>
      </c>
      <c r="B89" s="9" t="str">
        <f t="shared" si="1"/>
        <v>41000</v>
      </c>
      <c r="C89" s="9" t="str">
        <f t="shared" si="10"/>
        <v>MD-PATH Pathology, Admin</v>
      </c>
      <c r="D89" s="35" t="s">
        <v>115</v>
      </c>
      <c r="E89" s="36" t="s">
        <v>111</v>
      </c>
      <c r="F89" s="48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 t="shared" si="8"/>
        <v>0</v>
      </c>
      <c r="R89" s="37">
        <f>IF(ISERROR(VLOOKUP($B89,[1]!Dept_Amt,2,FALSE)),0,VLOOKUP($B89,[1]!Dept_Amt,2,FALSE))</f>
        <v>0</v>
      </c>
      <c r="S89" s="23"/>
    </row>
    <row r="90" spans="1:20" hidden="1" outlineLevel="2" x14ac:dyDescent="0.25">
      <c r="A90" s="9" t="s">
        <v>162</v>
      </c>
      <c r="B90" s="9" t="str">
        <f t="shared" si="1"/>
        <v>41005</v>
      </c>
      <c r="C90" s="9" t="str">
        <f t="shared" si="10"/>
        <v>MD-PATH Surgical Path</v>
      </c>
      <c r="D90" s="35" t="s">
        <v>115</v>
      </c>
      <c r="E90" s="36" t="s">
        <v>111</v>
      </c>
      <c r="F90" s="48">
        <v>99122.36</v>
      </c>
      <c r="G90" s="15">
        <v>77523.049999999974</v>
      </c>
      <c r="H90" s="15">
        <v>72209.080000000045</v>
      </c>
      <c r="I90" s="15">
        <v>91166.979999999894</v>
      </c>
      <c r="J90" s="15">
        <v>78068.670000000042</v>
      </c>
      <c r="K90" s="15">
        <v>-210477.78999999995</v>
      </c>
      <c r="L90" s="15">
        <v>32478.819999999978</v>
      </c>
      <c r="M90" s="15">
        <v>11232.01999999999</v>
      </c>
      <c r="N90" s="15">
        <v>41824.050000000017</v>
      </c>
      <c r="O90" s="15">
        <v>59602.860000000102</v>
      </c>
      <c r="P90" s="15">
        <v>33550.789999999921</v>
      </c>
      <c r="Q90" s="15">
        <f t="shared" si="8"/>
        <v>19284.110000000044</v>
      </c>
      <c r="R90" s="37">
        <f>IF(ISERROR(VLOOKUP($B90,[1]!Dept_Amt,2,FALSE)),0,VLOOKUP($B90,[1]!Dept_Amt,2,FALSE))</f>
        <v>405585.00000000006</v>
      </c>
      <c r="S90" s="23"/>
    </row>
    <row r="91" spans="1:20" hidden="1" outlineLevel="2" x14ac:dyDescent="0.25">
      <c r="A91" s="9" t="s">
        <v>61</v>
      </c>
      <c r="B91" s="9" t="str">
        <f t="shared" si="1"/>
        <v>41010</v>
      </c>
      <c r="C91" s="9" t="str">
        <f t="shared" si="10"/>
        <v>MD-PATH Clinical Pathology</v>
      </c>
      <c r="D91" s="35" t="s">
        <v>115</v>
      </c>
      <c r="E91" s="36" t="s">
        <v>111</v>
      </c>
      <c r="F91" s="48">
        <v>214590.03</v>
      </c>
      <c r="G91" s="15">
        <v>145357.35</v>
      </c>
      <c r="H91" s="15">
        <v>144175.19000000006</v>
      </c>
      <c r="I91" s="15">
        <v>150623.10999999987</v>
      </c>
      <c r="J91" s="15">
        <v>139743.04000000004</v>
      </c>
      <c r="K91" s="15">
        <v>-437806.06999999995</v>
      </c>
      <c r="L91" s="15">
        <v>19221.989999999991</v>
      </c>
      <c r="M91" s="15">
        <v>47332.770000000019</v>
      </c>
      <c r="N91" s="15">
        <v>21982.869999999995</v>
      </c>
      <c r="O91" s="15">
        <v>21853.930000000051</v>
      </c>
      <c r="P91" s="15">
        <v>16850.259999999951</v>
      </c>
      <c r="Q91" s="15">
        <f t="shared" si="8"/>
        <v>14832.950000000012</v>
      </c>
      <c r="R91" s="37">
        <f>IF(ISERROR(VLOOKUP($B91,[1]!Dept_Amt,2,FALSE)),0,VLOOKUP($B91,[1]!Dept_Amt,2,FALSE))</f>
        <v>498757.42000000004</v>
      </c>
      <c r="S91" s="23"/>
    </row>
    <row r="92" spans="1:20" hidden="1" outlineLevel="2" x14ac:dyDescent="0.25">
      <c r="A92" s="9" t="s">
        <v>62</v>
      </c>
      <c r="B92" s="9" t="str">
        <f t="shared" ref="B92:B203" si="11">LEFT(A92,5)</f>
        <v>41015</v>
      </c>
      <c r="C92" s="9" t="str">
        <f t="shared" si="10"/>
        <v>MD-PATH Neuropathology</v>
      </c>
      <c r="D92" s="35" t="s">
        <v>115</v>
      </c>
      <c r="E92" s="36" t="s">
        <v>111</v>
      </c>
      <c r="F92" s="48">
        <v>1935.6399999999999</v>
      </c>
      <c r="G92" s="15">
        <v>1266.4100000000003</v>
      </c>
      <c r="H92" s="15">
        <v>1267.6800000000003</v>
      </c>
      <c r="I92" s="15">
        <v>1267.7199999999993</v>
      </c>
      <c r="J92" s="15">
        <v>1267.6799999999994</v>
      </c>
      <c r="K92" s="15">
        <v>-7005.1299999999992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f t="shared" si="8"/>
        <v>0</v>
      </c>
      <c r="R92" s="37">
        <f>IF(ISERROR(VLOOKUP($B92,[1]!Dept_Amt,2,FALSE)),0,VLOOKUP($B92,[1]!Dept_Amt,2,FALSE))</f>
        <v>0</v>
      </c>
      <c r="S92" s="23"/>
    </row>
    <row r="93" spans="1:20" hidden="1" outlineLevel="2" x14ac:dyDescent="0.25">
      <c r="A93" s="9" t="s">
        <v>172</v>
      </c>
      <c r="B93" s="9" t="str">
        <f t="shared" si="11"/>
        <v>41017</v>
      </c>
      <c r="C93" s="9" t="str">
        <f>MID(A93,7,35)</f>
        <v>MD-PATH Research</v>
      </c>
      <c r="D93" s="35" t="s">
        <v>115</v>
      </c>
      <c r="E93" s="36" t="s">
        <v>111</v>
      </c>
      <c r="F93" s="48">
        <v>102380.79000000001</v>
      </c>
      <c r="G93" s="15">
        <v>69976.350000000006</v>
      </c>
      <c r="H93" s="15">
        <v>70273.549999999988</v>
      </c>
      <c r="I93" s="15">
        <v>102224.94</v>
      </c>
      <c r="J93" s="15">
        <v>78630.450000000012</v>
      </c>
      <c r="K93" s="15">
        <v>939850.93999999971</v>
      </c>
      <c r="L93" s="15">
        <v>158443.56000000006</v>
      </c>
      <c r="M93" s="15">
        <v>258988.79000000027</v>
      </c>
      <c r="N93" s="15">
        <v>205518.55000000005</v>
      </c>
      <c r="O93" s="15">
        <v>197585.53000000003</v>
      </c>
      <c r="P93" s="15">
        <v>193678.47999999998</v>
      </c>
      <c r="Q93" s="15">
        <f t="shared" si="8"/>
        <v>70200.980000000447</v>
      </c>
      <c r="R93" s="37">
        <f>IF(ISERROR(VLOOKUP($B93,[1]!Dept_Amt,2,FALSE)),0,VLOOKUP($B93,[1]!Dept_Amt,2,FALSE))</f>
        <v>2447752.9100000006</v>
      </c>
      <c r="S93" s="23"/>
    </row>
    <row r="94" spans="1:20" hidden="1" outlineLevel="2" x14ac:dyDescent="0.25">
      <c r="A94" s="9" t="s">
        <v>63</v>
      </c>
      <c r="B94" s="9" t="str">
        <f t="shared" si="11"/>
        <v>41025</v>
      </c>
      <c r="C94" s="9" t="str">
        <f t="shared" ref="C94:C108" si="12">MID(A94,7,35)</f>
        <v>MD-PEDT Pediatrics, Admin</v>
      </c>
      <c r="D94" s="35" t="s">
        <v>116</v>
      </c>
      <c r="E94" s="36" t="s">
        <v>111</v>
      </c>
      <c r="F94" s="48">
        <v>5702.85</v>
      </c>
      <c r="G94" s="15">
        <v>5573.0199999999986</v>
      </c>
      <c r="H94" s="15">
        <v>5374.1100000000006</v>
      </c>
      <c r="I94" s="15">
        <v>6992.9599999999991</v>
      </c>
      <c r="J94" s="15">
        <v>5853.2799999999988</v>
      </c>
      <c r="K94" s="15">
        <v>4237.369999999999</v>
      </c>
      <c r="L94" s="15">
        <v>5691.1400000000067</v>
      </c>
      <c r="M94" s="15">
        <v>4436.2299999999959</v>
      </c>
      <c r="N94" s="15">
        <v>6195.32</v>
      </c>
      <c r="O94" s="15">
        <v>4576.7099999999991</v>
      </c>
      <c r="P94" s="15">
        <v>4561.9599999999991</v>
      </c>
      <c r="Q94" s="15">
        <f t="shared" si="8"/>
        <v>5275.9699999999939</v>
      </c>
      <c r="R94" s="37">
        <f>IF(ISERROR(VLOOKUP($B94,[1]!Dept_Amt,2,FALSE)),0,VLOOKUP($B94,[1]!Dept_Amt,2,FALSE))</f>
        <v>64470.919999999991</v>
      </c>
      <c r="S94" s="23"/>
    </row>
    <row r="95" spans="1:20" hidden="1" outlineLevel="2" x14ac:dyDescent="0.25">
      <c r="A95" s="27" t="s">
        <v>677</v>
      </c>
      <c r="B95" s="9" t="str">
        <f t="shared" si="11"/>
        <v>41026</v>
      </c>
      <c r="C95" s="27" t="s">
        <v>678</v>
      </c>
      <c r="D95" s="35" t="s">
        <v>116</v>
      </c>
      <c r="E95" s="36" t="s">
        <v>111</v>
      </c>
      <c r="F95" s="48">
        <v>9.6</v>
      </c>
      <c r="G95" s="15">
        <v>0</v>
      </c>
      <c r="H95" s="15">
        <v>0</v>
      </c>
      <c r="I95" s="15">
        <v>0</v>
      </c>
      <c r="J95" s="15">
        <v>0</v>
      </c>
      <c r="K95" s="15">
        <v>23320.560000000001</v>
      </c>
      <c r="L95" s="15">
        <v>0</v>
      </c>
      <c r="M95" s="15">
        <v>710070.29999999981</v>
      </c>
      <c r="N95" s="15">
        <v>83936.120000000112</v>
      </c>
      <c r="O95" s="15">
        <v>92620.850000000093</v>
      </c>
      <c r="P95" s="15">
        <v>93589.769999999902</v>
      </c>
      <c r="Q95" s="15">
        <f t="shared" si="8"/>
        <v>23727.580000000075</v>
      </c>
      <c r="R95" s="37">
        <f>IF(ISERROR(VLOOKUP($B95,[1]!Dept_Amt,2,FALSE)),0,VLOOKUP($B95,[1]!Dept_Amt,2,FALSE))</f>
        <v>1027274.78</v>
      </c>
      <c r="S95" s="23"/>
    </row>
    <row r="96" spans="1:20" hidden="1" outlineLevel="2" x14ac:dyDescent="0.25">
      <c r="A96" s="9" t="s">
        <v>147</v>
      </c>
      <c r="B96" s="9" t="str">
        <f t="shared" si="11"/>
        <v>41030</v>
      </c>
      <c r="C96" s="9" t="str">
        <f>MID(A96,7,35)</f>
        <v>MD-PEDT Allergy</v>
      </c>
      <c r="D96" s="35" t="s">
        <v>116</v>
      </c>
      <c r="E96" s="36" t="s">
        <v>111</v>
      </c>
      <c r="F96" s="48">
        <v>235.95</v>
      </c>
      <c r="G96" s="15">
        <v>0</v>
      </c>
      <c r="H96" s="15">
        <v>0</v>
      </c>
      <c r="I96" s="15">
        <v>0</v>
      </c>
      <c r="J96" s="15">
        <v>0</v>
      </c>
      <c r="K96" s="15">
        <v>376.18</v>
      </c>
      <c r="L96" s="15">
        <v>1652.1</v>
      </c>
      <c r="M96" s="15">
        <v>536.80999999999995</v>
      </c>
      <c r="N96" s="15">
        <v>543.31999999999971</v>
      </c>
      <c r="O96" s="15">
        <v>476.76000000000022</v>
      </c>
      <c r="P96" s="15">
        <v>376.18000000000029</v>
      </c>
      <c r="Q96" s="15">
        <f t="shared" si="8"/>
        <v>15.220000000000255</v>
      </c>
      <c r="R96" s="37">
        <f>IF(ISERROR(VLOOKUP($B96,[1]!Dept_Amt,2,FALSE)),0,VLOOKUP($B96,[1]!Dept_Amt,2,FALSE))</f>
        <v>4212.5200000000004</v>
      </c>
      <c r="S96" s="23"/>
    </row>
    <row r="97" spans="1:19" hidden="1" outlineLevel="2" x14ac:dyDescent="0.25">
      <c r="A97" s="9" t="s">
        <v>64</v>
      </c>
      <c r="B97" s="9" t="str">
        <f t="shared" si="11"/>
        <v>41035</v>
      </c>
      <c r="C97" s="9" t="str">
        <f t="shared" si="12"/>
        <v>MD-PEDT Cardiology</v>
      </c>
      <c r="D97" s="35" t="s">
        <v>116</v>
      </c>
      <c r="E97" s="36" t="s">
        <v>111</v>
      </c>
      <c r="F97" s="48">
        <v>265.36</v>
      </c>
      <c r="G97" s="15">
        <v>55</v>
      </c>
      <c r="H97" s="15">
        <v>55</v>
      </c>
      <c r="I97" s="15">
        <v>55</v>
      </c>
      <c r="J97" s="15">
        <v>55</v>
      </c>
      <c r="K97" s="15">
        <v>55</v>
      </c>
      <c r="L97" s="15">
        <v>55</v>
      </c>
      <c r="M97" s="15">
        <v>119.29999999999995</v>
      </c>
      <c r="N97" s="15">
        <v>267.19000000000005</v>
      </c>
      <c r="O97" s="15">
        <v>230.65999999999997</v>
      </c>
      <c r="P97" s="15">
        <v>319.95999999999981</v>
      </c>
      <c r="Q97" s="15">
        <f t="shared" si="8"/>
        <v>1274.7600000000002</v>
      </c>
      <c r="R97" s="37">
        <f>IF(ISERROR(VLOOKUP($B97,[1]!Dept_Amt,2,FALSE)),0,VLOOKUP($B97,[1]!Dept_Amt,2,FALSE))</f>
        <v>2807.23</v>
      </c>
      <c r="S97" s="23"/>
    </row>
    <row r="98" spans="1:19" hidden="1" outlineLevel="2" x14ac:dyDescent="0.25">
      <c r="A98" s="9" t="s">
        <v>65</v>
      </c>
      <c r="B98" s="9" t="str">
        <f t="shared" si="11"/>
        <v>41040</v>
      </c>
      <c r="C98" s="9" t="str">
        <f t="shared" si="12"/>
        <v>MD-PEDT Critical Care</v>
      </c>
      <c r="D98" s="35" t="s">
        <v>116</v>
      </c>
      <c r="E98" s="36" t="s">
        <v>111</v>
      </c>
      <c r="F98" s="48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f t="shared" si="8"/>
        <v>0</v>
      </c>
      <c r="R98" s="37">
        <f>IF(ISERROR(VLOOKUP($B98,[1]!Dept_Amt,2,FALSE)),0,VLOOKUP($B98,[1]!Dept_Amt,2,FALSE))</f>
        <v>0</v>
      </c>
      <c r="S98" s="23"/>
    </row>
    <row r="99" spans="1:19" hidden="1" outlineLevel="2" x14ac:dyDescent="0.25">
      <c r="A99" s="9" t="s">
        <v>66</v>
      </c>
      <c r="B99" s="9" t="str">
        <f t="shared" si="11"/>
        <v>41045</v>
      </c>
      <c r="C99" s="9" t="str">
        <f t="shared" si="12"/>
        <v>MD-PEDT Developmental</v>
      </c>
      <c r="D99" s="35" t="s">
        <v>116</v>
      </c>
      <c r="E99" s="36" t="s">
        <v>111</v>
      </c>
      <c r="F99" s="48">
        <v>15328.869999999999</v>
      </c>
      <c r="G99" s="15">
        <v>4195.7200000000048</v>
      </c>
      <c r="H99" s="15">
        <v>4859.7499999999964</v>
      </c>
      <c r="I99" s="15">
        <v>5603.3299999999981</v>
      </c>
      <c r="J99" s="15">
        <v>4792.9000000000015</v>
      </c>
      <c r="K99" s="15">
        <v>3985.9099999999962</v>
      </c>
      <c r="L99" s="15">
        <v>4442.4400000000096</v>
      </c>
      <c r="M99" s="15">
        <v>4733.7099999999991</v>
      </c>
      <c r="N99" s="15">
        <v>14246.37999999999</v>
      </c>
      <c r="O99" s="15">
        <v>6720.4400000000023</v>
      </c>
      <c r="P99" s="15">
        <v>12561.999999999985</v>
      </c>
      <c r="Q99" s="15">
        <f t="shared" si="8"/>
        <v>3164.9300000000076</v>
      </c>
      <c r="R99" s="37">
        <f>IF(ISERROR(VLOOKUP($B99,[1]!Dept_Amt,2,FALSE)),0,VLOOKUP($B99,[1]!Dept_Amt,2,FALSE))</f>
        <v>84636.37999999999</v>
      </c>
      <c r="S99" s="23"/>
    </row>
    <row r="100" spans="1:19" hidden="1" outlineLevel="2" x14ac:dyDescent="0.25">
      <c r="A100" s="9" t="s">
        <v>129</v>
      </c>
      <c r="B100" s="9" t="str">
        <f t="shared" si="11"/>
        <v>41050</v>
      </c>
      <c r="C100" s="9" t="str">
        <f t="shared" si="12"/>
        <v>MD-PEDT Endocrinology</v>
      </c>
      <c r="D100" s="35" t="s">
        <v>116</v>
      </c>
      <c r="E100" s="36" t="s">
        <v>111</v>
      </c>
      <c r="F100" s="48">
        <v>12655.130000000001</v>
      </c>
      <c r="G100" s="15">
        <v>8477.3700000000026</v>
      </c>
      <c r="H100" s="15">
        <v>7507.2599999999948</v>
      </c>
      <c r="I100" s="15">
        <v>8191.9599999999955</v>
      </c>
      <c r="J100" s="15">
        <v>15628.640000000007</v>
      </c>
      <c r="K100" s="15">
        <v>41413.699999999997</v>
      </c>
      <c r="L100" s="15">
        <v>8851.5900000000111</v>
      </c>
      <c r="M100" s="15">
        <v>10141.940000000017</v>
      </c>
      <c r="N100" s="15">
        <v>8708.7399999999761</v>
      </c>
      <c r="O100" s="15">
        <v>8648.2600000000093</v>
      </c>
      <c r="P100" s="15">
        <v>2014.0299999999843</v>
      </c>
      <c r="Q100" s="15">
        <f t="shared" si="8"/>
        <v>-2274.269999999975</v>
      </c>
      <c r="R100" s="37">
        <f>IF(ISERROR(VLOOKUP($B100,[1]!Dept_Amt,2,FALSE)),0,VLOOKUP($B100,[1]!Dept_Amt,2,FALSE))</f>
        <v>129964.35000000002</v>
      </c>
      <c r="S100" s="23"/>
    </row>
    <row r="101" spans="1:19" hidden="1" outlineLevel="2" x14ac:dyDescent="0.25">
      <c r="A101" s="9" t="s">
        <v>195</v>
      </c>
      <c r="B101" s="9" t="str">
        <f t="shared" si="11"/>
        <v>41060</v>
      </c>
      <c r="C101" s="9" t="str">
        <f>MID(A101,7,35)</f>
        <v>MD-PEDT Gastroenterology</v>
      </c>
      <c r="D101" s="35" t="s">
        <v>116</v>
      </c>
      <c r="E101" s="36" t="s">
        <v>111</v>
      </c>
      <c r="F101" s="48">
        <v>25418.5</v>
      </c>
      <c r="G101" s="15">
        <v>16167.530000000006</v>
      </c>
      <c r="H101" s="15">
        <v>17502.439999999995</v>
      </c>
      <c r="I101" s="15">
        <v>37321.039999999979</v>
      </c>
      <c r="J101" s="15">
        <v>2729.2700000000332</v>
      </c>
      <c r="K101" s="15">
        <v>13810.319999999978</v>
      </c>
      <c r="L101" s="15">
        <v>14272.390000000014</v>
      </c>
      <c r="M101" s="15">
        <v>24521.020000000004</v>
      </c>
      <c r="N101" s="15">
        <v>26175.119999999995</v>
      </c>
      <c r="O101" s="15">
        <v>19174.909999999974</v>
      </c>
      <c r="P101" s="15">
        <v>16901.780000000028</v>
      </c>
      <c r="Q101" s="15">
        <f t="shared" si="8"/>
        <v>13565.339999999997</v>
      </c>
      <c r="R101" s="37">
        <f>IF(ISERROR(VLOOKUP($B101,[1]!Dept_Amt,2,FALSE)),0,VLOOKUP($B101,[1]!Dept_Amt,2,FALSE))</f>
        <v>227559.66</v>
      </c>
      <c r="S101" s="23"/>
    </row>
    <row r="102" spans="1:19" hidden="1" outlineLevel="2" x14ac:dyDescent="0.25">
      <c r="A102" s="9" t="s">
        <v>167</v>
      </c>
      <c r="B102" s="9" t="str">
        <f t="shared" si="11"/>
        <v>41065</v>
      </c>
      <c r="C102" s="9" t="str">
        <f>MID(A102,7,35)</f>
        <v>MD-PEDT General Pediatrics</v>
      </c>
      <c r="D102" s="35" t="s">
        <v>116</v>
      </c>
      <c r="E102" s="36" t="s">
        <v>111</v>
      </c>
      <c r="F102" s="48">
        <v>13432.76</v>
      </c>
      <c r="G102" s="15">
        <v>6123.899999999996</v>
      </c>
      <c r="H102" s="15">
        <v>8507.5200000000041</v>
      </c>
      <c r="I102" s="15">
        <v>20070.019999999997</v>
      </c>
      <c r="J102" s="15">
        <v>11623.020000000004</v>
      </c>
      <c r="K102" s="15">
        <v>26379.949999999997</v>
      </c>
      <c r="L102" s="15">
        <v>7319.6800000000076</v>
      </c>
      <c r="M102" s="15">
        <v>11131.009999999995</v>
      </c>
      <c r="N102" s="15">
        <v>8369.8199999999924</v>
      </c>
      <c r="O102" s="15">
        <v>8584.4300000000076</v>
      </c>
      <c r="P102" s="15">
        <v>7319.7200000000012</v>
      </c>
      <c r="Q102" s="15">
        <f t="shared" si="8"/>
        <v>2186.5599999999977</v>
      </c>
      <c r="R102" s="37">
        <f>IF(ISERROR(VLOOKUP($B102,[1]!Dept_Amt,2,FALSE)),0,VLOOKUP($B102,[1]!Dept_Amt,2,FALSE))</f>
        <v>131048.39</v>
      </c>
      <c r="S102" s="23"/>
    </row>
    <row r="103" spans="1:19" hidden="1" outlineLevel="2" x14ac:dyDescent="0.25">
      <c r="A103" s="9" t="s">
        <v>67</v>
      </c>
      <c r="B103" s="9" t="str">
        <f t="shared" si="11"/>
        <v>41070</v>
      </c>
      <c r="C103" s="9" t="str">
        <f t="shared" si="12"/>
        <v>MD-PEDT Genetics</v>
      </c>
      <c r="D103" s="35" t="s">
        <v>116</v>
      </c>
      <c r="E103" s="36" t="s">
        <v>111</v>
      </c>
      <c r="F103" s="48">
        <v>0</v>
      </c>
      <c r="G103" s="15">
        <v>100</v>
      </c>
      <c r="H103" s="15">
        <v>0</v>
      </c>
      <c r="I103" s="15">
        <v>0</v>
      </c>
      <c r="J103" s="15">
        <v>42.629999999999995</v>
      </c>
      <c r="K103" s="15">
        <v>0</v>
      </c>
      <c r="L103" s="15">
        <v>0</v>
      </c>
      <c r="M103" s="15">
        <v>197.3</v>
      </c>
      <c r="N103" s="15">
        <v>140</v>
      </c>
      <c r="O103" s="15">
        <v>203.7</v>
      </c>
      <c r="P103" s="15">
        <v>405.78000000000009</v>
      </c>
      <c r="Q103" s="15">
        <f t="shared" si="8"/>
        <v>826.91999999999985</v>
      </c>
      <c r="R103" s="37">
        <f>IF(ISERROR(VLOOKUP($B103,[1]!Dept_Amt,2,FALSE)),0,VLOOKUP($B103,[1]!Dept_Amt,2,FALSE))</f>
        <v>1916.33</v>
      </c>
      <c r="S103" s="23"/>
    </row>
    <row r="104" spans="1:19" hidden="1" outlineLevel="2" x14ac:dyDescent="0.25">
      <c r="A104" s="9" t="s">
        <v>68</v>
      </c>
      <c r="B104" s="9" t="str">
        <f t="shared" si="11"/>
        <v>41075</v>
      </c>
      <c r="C104" s="9" t="str">
        <f t="shared" si="12"/>
        <v>MD-PEDT Hematology</v>
      </c>
      <c r="D104" s="35" t="s">
        <v>116</v>
      </c>
      <c r="E104" s="36" t="s">
        <v>111</v>
      </c>
      <c r="F104" s="48">
        <v>41607.67</v>
      </c>
      <c r="G104" s="15">
        <v>29683.510000000009</v>
      </c>
      <c r="H104" s="15">
        <v>23113.159999999989</v>
      </c>
      <c r="I104" s="15">
        <v>25096.339999999997</v>
      </c>
      <c r="J104" s="15">
        <v>27703.72</v>
      </c>
      <c r="K104" s="15">
        <v>30793.260000000009</v>
      </c>
      <c r="L104" s="15">
        <v>39026.360000000015</v>
      </c>
      <c r="M104" s="15">
        <v>28691.089999999997</v>
      </c>
      <c r="N104" s="15">
        <v>26012.360000000015</v>
      </c>
      <c r="O104" s="15">
        <v>33495.649999999965</v>
      </c>
      <c r="P104" s="15">
        <v>21051.609999999986</v>
      </c>
      <c r="Q104" s="15">
        <f t="shared" si="8"/>
        <v>14078.020000000077</v>
      </c>
      <c r="R104" s="37">
        <f>IF(ISERROR(VLOOKUP($B104,[1]!Dept_Amt,2,FALSE)),0,VLOOKUP($B104,[1]!Dept_Amt,2,FALSE))</f>
        <v>340352.75000000006</v>
      </c>
      <c r="S104" s="23"/>
    </row>
    <row r="105" spans="1:19" hidden="1" outlineLevel="2" x14ac:dyDescent="0.25">
      <c r="A105" s="9" t="s">
        <v>69</v>
      </c>
      <c r="B105" s="9" t="str">
        <f t="shared" si="11"/>
        <v>41085</v>
      </c>
      <c r="C105" s="9" t="str">
        <f t="shared" si="12"/>
        <v>MD-PEDT Infectious Diseases</v>
      </c>
      <c r="D105" s="35" t="s">
        <v>116</v>
      </c>
      <c r="E105" s="36" t="s">
        <v>111</v>
      </c>
      <c r="F105" s="48">
        <v>1418.8300000000004</v>
      </c>
      <c r="G105" s="15">
        <v>10509.119999999999</v>
      </c>
      <c r="H105" s="15">
        <v>10905.28</v>
      </c>
      <c r="I105" s="15">
        <v>8195.760000000002</v>
      </c>
      <c r="J105" s="15">
        <v>949.49999999999636</v>
      </c>
      <c r="K105" s="15">
        <v>8729.4300000000076</v>
      </c>
      <c r="L105" s="15">
        <v>7117.2900000000009</v>
      </c>
      <c r="M105" s="15">
        <v>-48854.19000000001</v>
      </c>
      <c r="N105" s="15">
        <v>13701.250000000004</v>
      </c>
      <c r="O105" s="15">
        <v>7785.1700000000019</v>
      </c>
      <c r="P105" s="15">
        <v>11203.190000000002</v>
      </c>
      <c r="Q105" s="15">
        <f t="shared" si="8"/>
        <v>7380.9699999999939</v>
      </c>
      <c r="R105" s="37">
        <f>IF(ISERROR(VLOOKUP($B105,[1]!Dept_Amt,2,FALSE)),0,VLOOKUP($B105,[1]!Dept_Amt,2,FALSE))</f>
        <v>39041.599999999999</v>
      </c>
      <c r="S105" s="23"/>
    </row>
    <row r="106" spans="1:19" hidden="1" outlineLevel="2" x14ac:dyDescent="0.25">
      <c r="A106" s="9" t="s">
        <v>70</v>
      </c>
      <c r="B106" s="9" t="str">
        <f t="shared" si="11"/>
        <v>41090</v>
      </c>
      <c r="C106" s="9" t="str">
        <f t="shared" si="12"/>
        <v>MD-PEDT Neonatology</v>
      </c>
      <c r="D106" s="35" t="s">
        <v>116</v>
      </c>
      <c r="E106" s="36" t="s">
        <v>111</v>
      </c>
      <c r="F106" s="48">
        <v>20067.919999999998</v>
      </c>
      <c r="G106" s="15">
        <v>19322.789999999994</v>
      </c>
      <c r="H106" s="15">
        <v>19505.44000000001</v>
      </c>
      <c r="I106" s="15">
        <v>19322.599999999999</v>
      </c>
      <c r="J106" s="15">
        <v>15795.410000000018</v>
      </c>
      <c r="K106" s="15">
        <v>21794.739999999991</v>
      </c>
      <c r="L106" s="15">
        <v>12931.170000000013</v>
      </c>
      <c r="M106" s="15">
        <v>22473.63999999997</v>
      </c>
      <c r="N106" s="15">
        <v>32029.880000000005</v>
      </c>
      <c r="O106" s="15">
        <v>15519.200000000012</v>
      </c>
      <c r="P106" s="15">
        <v>20967.420000000042</v>
      </c>
      <c r="Q106" s="15">
        <f t="shared" si="8"/>
        <v>9369.4199999999837</v>
      </c>
      <c r="R106" s="37">
        <f>IF(ISERROR(VLOOKUP($B106,[1]!Dept_Amt,2,FALSE)),0,VLOOKUP($B106,[1]!Dept_Amt,2,FALSE))</f>
        <v>229099.63000000003</v>
      </c>
      <c r="S106" s="23"/>
    </row>
    <row r="107" spans="1:19" hidden="1" outlineLevel="2" x14ac:dyDescent="0.25">
      <c r="A107" s="9" t="s">
        <v>71</v>
      </c>
      <c r="B107" s="9" t="str">
        <f t="shared" si="11"/>
        <v>41095</v>
      </c>
      <c r="C107" s="9" t="str">
        <f t="shared" si="12"/>
        <v>MD-PEDT Nephrology</v>
      </c>
      <c r="D107" s="35" t="s">
        <v>116</v>
      </c>
      <c r="E107" s="36" t="s">
        <v>111</v>
      </c>
      <c r="F107" s="48">
        <v>143166.18</v>
      </c>
      <c r="G107" s="15">
        <v>108327.48000000001</v>
      </c>
      <c r="H107" s="15">
        <v>79293.97</v>
      </c>
      <c r="I107" s="15">
        <v>116308.08000000002</v>
      </c>
      <c r="J107" s="15">
        <v>57387.72000000003</v>
      </c>
      <c r="K107" s="15">
        <v>95599.429999999935</v>
      </c>
      <c r="L107" s="15">
        <v>81075.530000000028</v>
      </c>
      <c r="M107" s="15">
        <v>-555649.37</v>
      </c>
      <c r="N107" s="15">
        <v>19990.039999999979</v>
      </c>
      <c r="O107" s="15">
        <v>11850.190000000002</v>
      </c>
      <c r="P107" s="15">
        <v>13114.989999999991</v>
      </c>
      <c r="Q107" s="15">
        <f t="shared" si="8"/>
        <v>10272.660000000003</v>
      </c>
      <c r="R107" s="37">
        <f>IF(ISERROR(VLOOKUP($B107,[1]!Dept_Amt,2,FALSE)),0,VLOOKUP($B107,[1]!Dept_Amt,2,FALSE))</f>
        <v>180736.9</v>
      </c>
      <c r="S107" s="23"/>
    </row>
    <row r="108" spans="1:19" hidden="1" outlineLevel="2" x14ac:dyDescent="0.25">
      <c r="A108" s="9" t="s">
        <v>72</v>
      </c>
      <c r="B108" s="9" t="str">
        <f t="shared" si="11"/>
        <v>41105</v>
      </c>
      <c r="C108" s="9" t="str">
        <f t="shared" si="12"/>
        <v>MD-PEDT Pulmonary</v>
      </c>
      <c r="D108" s="35" t="s">
        <v>116</v>
      </c>
      <c r="E108" s="36" t="s">
        <v>111</v>
      </c>
      <c r="F108" s="48">
        <v>6440.3899999999994</v>
      </c>
      <c r="G108" s="15">
        <v>6175.41</v>
      </c>
      <c r="H108" s="15">
        <v>5321.2100000000028</v>
      </c>
      <c r="I108" s="15">
        <v>7157.369999999999</v>
      </c>
      <c r="J108" s="15">
        <v>6113.07</v>
      </c>
      <c r="K108" s="15">
        <v>5082.130000000001</v>
      </c>
      <c r="L108" s="15">
        <v>8914.3300000000017</v>
      </c>
      <c r="M108" s="15">
        <v>3007.1899999999951</v>
      </c>
      <c r="N108" s="15">
        <v>7917.5400000000009</v>
      </c>
      <c r="O108" s="15">
        <v>6309.2699999999968</v>
      </c>
      <c r="P108" s="15">
        <v>6706.0199999999968</v>
      </c>
      <c r="Q108" s="15">
        <f t="shared" si="8"/>
        <v>7641.929999999993</v>
      </c>
      <c r="R108" s="37">
        <f>IF(ISERROR(VLOOKUP($B108,[1]!Dept_Amt,2,FALSE)),0,VLOOKUP($B108,[1]!Dept_Amt,2,FALSE))</f>
        <v>76785.859999999986</v>
      </c>
      <c r="S108" s="23"/>
    </row>
    <row r="109" spans="1:19" hidden="1" outlineLevel="2" x14ac:dyDescent="0.25">
      <c r="A109" s="9" t="s">
        <v>73</v>
      </c>
      <c r="B109" s="9" t="str">
        <f t="shared" si="11"/>
        <v>41120</v>
      </c>
      <c r="C109" s="9" t="str">
        <f>MID(A109,7,35)</f>
        <v>MD-PSCH Psychiatric Medicine</v>
      </c>
      <c r="D109" s="35" t="str">
        <f>+C109</f>
        <v>MD-PSCH Psychiatric Medicine</v>
      </c>
      <c r="E109" s="36" t="s">
        <v>111</v>
      </c>
      <c r="F109" s="48">
        <v>88904.739999999991</v>
      </c>
      <c r="G109" s="15">
        <v>81763.209999999992</v>
      </c>
      <c r="H109" s="15">
        <v>75231.599999999977</v>
      </c>
      <c r="I109" s="15">
        <v>101755.28000000006</v>
      </c>
      <c r="J109" s="15">
        <v>72248.500000000058</v>
      </c>
      <c r="K109" s="15">
        <v>98078.169999999925</v>
      </c>
      <c r="L109" s="15">
        <v>77610.59999999986</v>
      </c>
      <c r="M109" s="15">
        <v>94905.219999999739</v>
      </c>
      <c r="N109" s="15">
        <v>70159.490000000224</v>
      </c>
      <c r="O109" s="15">
        <v>67950.120000000345</v>
      </c>
      <c r="P109" s="15">
        <v>123334.29999999981</v>
      </c>
      <c r="Q109" s="15">
        <f t="shared" si="8"/>
        <v>98139.419999999925</v>
      </c>
      <c r="R109" s="37">
        <f>IF(ISERROR(VLOOKUP($B109,[1]!Dept_Amt,2,FALSE)),0,VLOOKUP($B109,[1]!Dept_Amt,2,FALSE))</f>
        <v>1050080.6499999999</v>
      </c>
      <c r="S109" s="23"/>
    </row>
    <row r="110" spans="1:19" hidden="1" outlineLevel="2" x14ac:dyDescent="0.25">
      <c r="A110" s="9" t="s">
        <v>666</v>
      </c>
      <c r="B110" s="9" t="str">
        <f t="shared" si="11"/>
        <v>41121</v>
      </c>
      <c r="C110" s="9" t="s">
        <v>668</v>
      </c>
      <c r="D110" s="35" t="s">
        <v>668</v>
      </c>
      <c r="E110" s="36" t="s">
        <v>111</v>
      </c>
      <c r="F110" s="48">
        <v>171262.23</v>
      </c>
      <c r="G110" s="15">
        <v>130602.43999999997</v>
      </c>
      <c r="H110" s="15">
        <v>105049.89000000001</v>
      </c>
      <c r="I110" s="15">
        <v>121503.31</v>
      </c>
      <c r="J110" s="15">
        <v>95037.900000000023</v>
      </c>
      <c r="K110" s="15">
        <v>116561.92999999982</v>
      </c>
      <c r="L110" s="15">
        <v>126651.70000000019</v>
      </c>
      <c r="M110" s="15">
        <v>124612.18999999994</v>
      </c>
      <c r="N110" s="15">
        <v>146649.16999999981</v>
      </c>
      <c r="O110" s="15">
        <v>147228.92000000016</v>
      </c>
      <c r="P110" s="15">
        <v>134343.92000000016</v>
      </c>
      <c r="Q110" s="15">
        <f t="shared" si="8"/>
        <v>88726.520000000019</v>
      </c>
      <c r="R110" s="37">
        <f>IF(ISERROR(VLOOKUP($B110,[1]!Dept_Amt,2,FALSE)),0,VLOOKUP($B110,[1]!Dept_Amt,2,FALSE))</f>
        <v>1508230.12</v>
      </c>
      <c r="S110" s="23"/>
    </row>
    <row r="111" spans="1:19" hidden="1" outlineLevel="2" x14ac:dyDescent="0.25">
      <c r="A111" s="9" t="s">
        <v>149</v>
      </c>
      <c r="B111" s="9" t="str">
        <f t="shared" si="11"/>
        <v>41130</v>
      </c>
      <c r="C111" s="9" t="str">
        <f>MID(A111,7,35)</f>
        <v>MD-PHMR Phys Med &amp; Rehab</v>
      </c>
      <c r="D111" s="35" t="str">
        <f>+C111</f>
        <v>MD-PHMR Phys Med &amp; Rehab</v>
      </c>
      <c r="E111" s="36" t="s">
        <v>111</v>
      </c>
      <c r="F111" s="48">
        <v>123</v>
      </c>
      <c r="G111" s="15">
        <v>425.15</v>
      </c>
      <c r="H111" s="15">
        <v>1196.5</v>
      </c>
      <c r="I111" s="15">
        <v>348.67999999999984</v>
      </c>
      <c r="J111" s="15">
        <v>777.17000000000007</v>
      </c>
      <c r="K111" s="15">
        <v>0</v>
      </c>
      <c r="L111" s="15">
        <v>0</v>
      </c>
      <c r="M111" s="15">
        <v>539.65000000000009</v>
      </c>
      <c r="N111" s="15">
        <v>3877.4499999999994</v>
      </c>
      <c r="O111" s="15">
        <v>612.94000000000142</v>
      </c>
      <c r="P111" s="15">
        <v>539.64999999999964</v>
      </c>
      <c r="Q111" s="15">
        <f t="shared" si="8"/>
        <v>-5.0000000001091394E-2</v>
      </c>
      <c r="R111" s="37">
        <f>IF(ISERROR(VLOOKUP($B111,[1]!Dept_Amt,2,FALSE)),0,VLOOKUP($B111,[1]!Dept_Amt,2,FALSE))</f>
        <v>8440.14</v>
      </c>
      <c r="S111" s="23"/>
    </row>
    <row r="112" spans="1:19" hidden="1" outlineLevel="2" x14ac:dyDescent="0.25">
      <c r="A112" s="9" t="s">
        <v>74</v>
      </c>
      <c r="B112" s="9" t="str">
        <f t="shared" si="11"/>
        <v>41140</v>
      </c>
      <c r="C112" s="9" t="str">
        <f>MID(A112,7,35)</f>
        <v>MD-PLSR Plastic Surgery</v>
      </c>
      <c r="D112" s="35" t="str">
        <f>+C112</f>
        <v>MD-PLSR Plastic Surgery</v>
      </c>
      <c r="E112" s="36" t="s">
        <v>111</v>
      </c>
      <c r="F112" s="48">
        <v>1419.47</v>
      </c>
      <c r="G112" s="15">
        <v>7691.4100000000008</v>
      </c>
      <c r="H112" s="15">
        <v>8602.5199999999968</v>
      </c>
      <c r="I112" s="15">
        <v>5120.6100000000006</v>
      </c>
      <c r="J112" s="15">
        <v>4803.0800000000017</v>
      </c>
      <c r="K112" s="15">
        <v>7132.3999999999978</v>
      </c>
      <c r="L112" s="15">
        <v>6976.3100000000049</v>
      </c>
      <c r="M112" s="15">
        <v>12802.379999999997</v>
      </c>
      <c r="N112" s="15">
        <v>12935.120000000003</v>
      </c>
      <c r="O112" s="15">
        <v>13050.229999999996</v>
      </c>
      <c r="P112" s="15">
        <v>10087.560000000012</v>
      </c>
      <c r="Q112" s="15">
        <f t="shared" si="8"/>
        <v>9032.4299999999785</v>
      </c>
      <c r="R112" s="37">
        <f>IF(ISERROR(VLOOKUP($B112,[1]!Dept_Amt,2,FALSE)),0,VLOOKUP($B112,[1]!Dept_Amt,2,FALSE))</f>
        <v>99653.51999999999</v>
      </c>
      <c r="S112" s="23"/>
    </row>
    <row r="113" spans="1:19" hidden="1" outlineLevel="2" x14ac:dyDescent="0.25">
      <c r="A113" s="9" t="s">
        <v>75</v>
      </c>
      <c r="B113" s="9" t="str">
        <f t="shared" si="11"/>
        <v>41150</v>
      </c>
      <c r="C113" s="9" t="str">
        <f>MID(A113,7,35)</f>
        <v>MD-RONC Radiation Oncology</v>
      </c>
      <c r="D113" s="35" t="str">
        <f>+C113</f>
        <v>MD-RONC Radiation Oncology</v>
      </c>
      <c r="E113" s="36" t="s">
        <v>111</v>
      </c>
      <c r="F113" s="48">
        <v>55185.25</v>
      </c>
      <c r="G113" s="15">
        <v>42828.220000000016</v>
      </c>
      <c r="H113" s="15">
        <v>40861.579999999973</v>
      </c>
      <c r="I113" s="15">
        <v>35745.320000000007</v>
      </c>
      <c r="J113" s="15">
        <v>28909.100000000035</v>
      </c>
      <c r="K113" s="15">
        <v>35459.76999999996</v>
      </c>
      <c r="L113" s="15">
        <v>31197.600000000035</v>
      </c>
      <c r="M113" s="15">
        <v>34656.829999999958</v>
      </c>
      <c r="N113" s="15">
        <v>50216.170000000042</v>
      </c>
      <c r="O113" s="15">
        <v>42824.700000000012</v>
      </c>
      <c r="P113" s="15">
        <v>39991.439999999886</v>
      </c>
      <c r="Q113" s="15">
        <f t="shared" si="8"/>
        <v>11063.200000000012</v>
      </c>
      <c r="R113" s="37">
        <f>IF(ISERROR(VLOOKUP($B113,[1]!Dept_Amt,2,FALSE)),0,VLOOKUP($B113,[1]!Dept_Amt,2,FALSE))</f>
        <v>448939.17999999993</v>
      </c>
      <c r="S113" s="23"/>
    </row>
    <row r="114" spans="1:19" hidden="1" outlineLevel="2" x14ac:dyDescent="0.25">
      <c r="A114" s="10" t="s">
        <v>244</v>
      </c>
      <c r="B114" s="9" t="str">
        <f t="shared" si="11"/>
        <v>41160</v>
      </c>
      <c r="C114" s="9" t="str">
        <f>MID(A114,7,35)</f>
        <v xml:space="preserve">MD-RADL Radiology, Admin </v>
      </c>
      <c r="D114" s="35" t="str">
        <f>+C114</f>
        <v xml:space="preserve">MD-RADL Radiology, Admin </v>
      </c>
      <c r="E114" s="36" t="s">
        <v>111</v>
      </c>
      <c r="F114" s="48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f t="shared" si="8"/>
        <v>0</v>
      </c>
      <c r="R114" s="37">
        <f>IF(ISERROR(VLOOKUP($B114,[1]!Dept_Amt,2,FALSE)),0,VLOOKUP($B114,[1]!Dept_Amt,2,FALSE))</f>
        <v>0</v>
      </c>
      <c r="S114" s="23"/>
    </row>
    <row r="115" spans="1:19" hidden="1" outlineLevel="2" x14ac:dyDescent="0.25">
      <c r="A115" s="9" t="s">
        <v>190</v>
      </c>
      <c r="B115" s="9" t="str">
        <f t="shared" si="11"/>
        <v>41165</v>
      </c>
      <c r="C115" s="9" t="str">
        <f t="shared" ref="C115:C137" si="13">MID(A115,7,35)</f>
        <v>MD-RADL Angio/Interv</v>
      </c>
      <c r="D115" s="35" t="s">
        <v>191</v>
      </c>
      <c r="E115" s="36" t="s">
        <v>111</v>
      </c>
      <c r="F115" s="48">
        <v>113013.66</v>
      </c>
      <c r="G115" s="15">
        <v>63854.26999999999</v>
      </c>
      <c r="H115" s="15">
        <v>45191.00999999998</v>
      </c>
      <c r="I115" s="15">
        <v>64084.630000000092</v>
      </c>
      <c r="J115" s="15">
        <v>30423.349999999919</v>
      </c>
      <c r="K115" s="15">
        <v>57947.459999999963</v>
      </c>
      <c r="L115" s="15">
        <v>29469.389999999956</v>
      </c>
      <c r="M115" s="15">
        <v>16613.230000000098</v>
      </c>
      <c r="N115" s="15">
        <v>62272.759999999951</v>
      </c>
      <c r="O115" s="15">
        <v>41162.320000000065</v>
      </c>
      <c r="P115" s="15">
        <v>47418.299999999872</v>
      </c>
      <c r="Q115" s="15">
        <f t="shared" si="8"/>
        <v>41120.050000000047</v>
      </c>
      <c r="R115" s="37">
        <f>IF(ISERROR(VLOOKUP($B115,[1]!Dept_Amt,2,FALSE)),0,VLOOKUP($B115,[1]!Dept_Amt,2,FALSE))</f>
        <v>612570.42999999993</v>
      </c>
      <c r="S115" s="23"/>
    </row>
    <row r="116" spans="1:19" hidden="1" outlineLevel="2" x14ac:dyDescent="0.25">
      <c r="A116" s="9" t="s">
        <v>203</v>
      </c>
      <c r="B116" s="9" t="str">
        <f t="shared" si="11"/>
        <v>41166</v>
      </c>
      <c r="C116" s="9" t="str">
        <f>MID(A116,7,35)</f>
        <v>MD-RADL Non-Invasive Cardio</v>
      </c>
      <c r="D116" s="35" t="s">
        <v>191</v>
      </c>
      <c r="E116" s="36" t="s">
        <v>111</v>
      </c>
      <c r="F116" s="48">
        <v>16103.89</v>
      </c>
      <c r="G116" s="15">
        <v>8294.1000000000022</v>
      </c>
      <c r="H116" s="15">
        <v>19291.279999999995</v>
      </c>
      <c r="I116" s="15">
        <v>25954.54</v>
      </c>
      <c r="J116" s="15">
        <v>18733.75</v>
      </c>
      <c r="K116" s="15">
        <v>16266.400000000009</v>
      </c>
      <c r="L116" s="15">
        <v>10590.36</v>
      </c>
      <c r="M116" s="15">
        <v>10628.359999999986</v>
      </c>
      <c r="N116" s="15">
        <v>9814.8399999999965</v>
      </c>
      <c r="O116" s="15">
        <v>14288.749999999971</v>
      </c>
      <c r="P116" s="15">
        <v>13388.440000000031</v>
      </c>
      <c r="Q116" s="15">
        <f t="shared" si="8"/>
        <v>9272.7200000000012</v>
      </c>
      <c r="R116" s="37">
        <f>IF(ISERROR(VLOOKUP($B116,[1]!Dept_Amt,2,FALSE)),0,VLOOKUP($B116,[1]!Dept_Amt,2,FALSE))</f>
        <v>172627.43</v>
      </c>
      <c r="S116" s="23"/>
    </row>
    <row r="117" spans="1:19" hidden="1" outlineLevel="2" x14ac:dyDescent="0.25">
      <c r="A117" s="9" t="s">
        <v>204</v>
      </c>
      <c r="B117" s="9" t="str">
        <f t="shared" si="11"/>
        <v>41170</v>
      </c>
      <c r="C117" s="9" t="str">
        <f t="shared" si="13"/>
        <v>MD-RADL Breast Imaging</v>
      </c>
      <c r="D117" s="35" t="s">
        <v>191</v>
      </c>
      <c r="E117" s="36" t="s">
        <v>111</v>
      </c>
      <c r="F117" s="48">
        <v>1984.8600000000001</v>
      </c>
      <c r="G117" s="15">
        <v>2525.4900000000002</v>
      </c>
      <c r="H117" s="15">
        <v>2312.8899999999994</v>
      </c>
      <c r="I117" s="15">
        <v>3436.8099999999995</v>
      </c>
      <c r="J117" s="15">
        <v>2296.67</v>
      </c>
      <c r="K117" s="15">
        <v>2618</v>
      </c>
      <c r="L117" s="15">
        <v>1287.090000000002</v>
      </c>
      <c r="M117" s="15">
        <v>7017.7799999999988</v>
      </c>
      <c r="N117" s="15">
        <v>1123.2999999999993</v>
      </c>
      <c r="O117" s="15">
        <v>1056.1000000000058</v>
      </c>
      <c r="P117" s="15">
        <v>3226.9599999999955</v>
      </c>
      <c r="Q117" s="15">
        <f t="shared" si="8"/>
        <v>2502.3100000000013</v>
      </c>
      <c r="R117" s="37">
        <f>IF(ISERROR(VLOOKUP($B117,[1]!Dept_Amt,2,FALSE)),0,VLOOKUP($B117,[1]!Dept_Amt,2,FALSE))</f>
        <v>31388.260000000002</v>
      </c>
      <c r="S117" s="23"/>
    </row>
    <row r="118" spans="1:19" hidden="1" outlineLevel="2" x14ac:dyDescent="0.25">
      <c r="A118" s="9" t="s">
        <v>205</v>
      </c>
      <c r="B118" s="9" t="str">
        <f t="shared" si="11"/>
        <v>41175</v>
      </c>
      <c r="C118" s="9" t="str">
        <f t="shared" si="13"/>
        <v>MD-RADL Thoracoabdominal</v>
      </c>
      <c r="D118" s="35" t="s">
        <v>191</v>
      </c>
      <c r="E118" s="36" t="s">
        <v>111</v>
      </c>
      <c r="F118" s="48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1956.52</v>
      </c>
      <c r="Q118" s="15">
        <f t="shared" si="8"/>
        <v>0</v>
      </c>
      <c r="R118" s="37">
        <f>IF(ISERROR(VLOOKUP($B118,[1]!Dept_Amt,2,FALSE)),0,VLOOKUP($B118,[1]!Dept_Amt,2,FALSE))</f>
        <v>1956.52</v>
      </c>
      <c r="S118" s="23"/>
    </row>
    <row r="119" spans="1:19" hidden="1" outlineLevel="2" x14ac:dyDescent="0.25">
      <c r="A119" s="9" t="s">
        <v>206</v>
      </c>
      <c r="B119" s="9" t="str">
        <f t="shared" si="11"/>
        <v>41180</v>
      </c>
      <c r="C119" s="9" t="str">
        <f t="shared" si="13"/>
        <v>MD-RADL Musculoskeletal</v>
      </c>
      <c r="D119" s="35" t="s">
        <v>191</v>
      </c>
      <c r="E119" s="36" t="s">
        <v>111</v>
      </c>
      <c r="F119" s="48">
        <v>1186.8</v>
      </c>
      <c r="G119" s="15">
        <v>363.53999999999996</v>
      </c>
      <c r="H119" s="15">
        <v>363.56000000000017</v>
      </c>
      <c r="I119" s="15">
        <v>8907.2900000000009</v>
      </c>
      <c r="J119" s="15">
        <v>2762.08</v>
      </c>
      <c r="K119" s="15">
        <v>2762.1099999999988</v>
      </c>
      <c r="L119" s="15">
        <v>2762.1499999999996</v>
      </c>
      <c r="M119" s="15">
        <v>2762.0800000000017</v>
      </c>
      <c r="N119" s="15">
        <v>2762.1699999999983</v>
      </c>
      <c r="O119" s="15">
        <v>2762.1500000000015</v>
      </c>
      <c r="P119" s="15">
        <v>2762.1100000000006</v>
      </c>
      <c r="Q119" s="15">
        <f t="shared" si="8"/>
        <v>0</v>
      </c>
      <c r="R119" s="37">
        <f>IF(ISERROR(VLOOKUP($B119,[1]!Dept_Amt,2,FALSE)),0,VLOOKUP($B119,[1]!Dept_Amt,2,FALSE))</f>
        <v>30156.04</v>
      </c>
      <c r="S119" s="23"/>
    </row>
    <row r="120" spans="1:19" hidden="1" outlineLevel="2" x14ac:dyDescent="0.25">
      <c r="A120" s="9" t="s">
        <v>207</v>
      </c>
      <c r="B120" s="9" t="str">
        <f t="shared" si="11"/>
        <v>41185</v>
      </c>
      <c r="C120" s="9" t="str">
        <f t="shared" si="13"/>
        <v>MD-RADL Neuroradiology</v>
      </c>
      <c r="D120" s="35" t="s">
        <v>191</v>
      </c>
      <c r="E120" s="36" t="s">
        <v>111</v>
      </c>
      <c r="F120" s="48">
        <v>663.31</v>
      </c>
      <c r="G120" s="15">
        <v>0</v>
      </c>
      <c r="H120" s="15">
        <v>0</v>
      </c>
      <c r="I120" s="15">
        <v>-0.67999999999994998</v>
      </c>
      <c r="J120" s="15">
        <v>0</v>
      </c>
      <c r="K120" s="15">
        <v>685.91</v>
      </c>
      <c r="L120" s="15">
        <v>685.92999999999984</v>
      </c>
      <c r="M120" s="15">
        <v>1367.7500000000005</v>
      </c>
      <c r="N120" s="15">
        <v>1367.8099999999995</v>
      </c>
      <c r="O120" s="15">
        <v>1367.88</v>
      </c>
      <c r="P120" s="15">
        <v>1595.13</v>
      </c>
      <c r="Q120" s="15">
        <f t="shared" si="8"/>
        <v>0</v>
      </c>
      <c r="R120" s="37">
        <f>IF(ISERROR(VLOOKUP($B120,[1]!Dept_Amt,2,FALSE)),0,VLOOKUP($B120,[1]!Dept_Amt,2,FALSE))</f>
        <v>7733.04</v>
      </c>
      <c r="S120" s="23"/>
    </row>
    <row r="121" spans="1:19" hidden="1" outlineLevel="2" x14ac:dyDescent="0.25">
      <c r="A121" s="27" t="s">
        <v>725</v>
      </c>
      <c r="B121" s="9" t="str">
        <f t="shared" si="11"/>
        <v>41186</v>
      </c>
      <c r="C121" s="9" t="str">
        <f t="shared" si="13"/>
        <v>MD-RADL Interventional Neuroradiolo</v>
      </c>
      <c r="D121" s="35" t="s">
        <v>191</v>
      </c>
      <c r="E121" s="36" t="s">
        <v>111</v>
      </c>
      <c r="F121" s="48">
        <v>1861.8000000000002</v>
      </c>
      <c r="G121" s="15">
        <v>2389.3599999999997</v>
      </c>
      <c r="H121" s="15">
        <v>1238.1599999999999</v>
      </c>
      <c r="I121" s="15">
        <v>1855.8900000000003</v>
      </c>
      <c r="J121" s="15">
        <v>1260.6300000000001</v>
      </c>
      <c r="K121" s="15">
        <v>1237.2600000000002</v>
      </c>
      <c r="L121" s="15">
        <v>1549.7600000000002</v>
      </c>
      <c r="M121" s="15">
        <v>1250.9500000000007</v>
      </c>
      <c r="N121" s="15">
        <v>3022.2299999999977</v>
      </c>
      <c r="O121" s="15">
        <v>1593.480000000005</v>
      </c>
      <c r="P121" s="15">
        <v>3552.8499999999949</v>
      </c>
      <c r="Q121" s="15">
        <f t="shared" si="8"/>
        <v>3123.4799999999959</v>
      </c>
      <c r="R121" s="37">
        <f>IF(ISERROR(VLOOKUP($B121,[1]!Dept_Amt,2,FALSE)),0,VLOOKUP($B121,[1]!Dept_Amt,2,FALSE))</f>
        <v>23935.849999999995</v>
      </c>
      <c r="S121" s="23"/>
    </row>
    <row r="122" spans="1:19" hidden="1" outlineLevel="2" x14ac:dyDescent="0.25">
      <c r="A122" s="9" t="s">
        <v>698</v>
      </c>
      <c r="B122" s="9" t="str">
        <f t="shared" ref="B122" si="14">LEFT(A122,5)</f>
        <v>41190</v>
      </c>
      <c r="C122" s="9" t="str">
        <f t="shared" ref="C122" si="15">MID(A122,7,35)</f>
        <v>MD-RADL Nuclear Medicine</v>
      </c>
      <c r="D122" s="35" t="s">
        <v>191</v>
      </c>
      <c r="E122" s="36" t="s">
        <v>111</v>
      </c>
      <c r="F122" s="48">
        <v>1869.58</v>
      </c>
      <c r="G122" s="15">
        <v>1618.0500000000002</v>
      </c>
      <c r="H122" s="15">
        <v>5350.8300000000008</v>
      </c>
      <c r="I122" s="15">
        <v>503.51000000000022</v>
      </c>
      <c r="J122" s="15">
        <v>878.20999999999913</v>
      </c>
      <c r="K122" s="15">
        <v>822.76000000000022</v>
      </c>
      <c r="L122" s="15">
        <v>934.69000000000051</v>
      </c>
      <c r="M122" s="15">
        <v>882.16999999999825</v>
      </c>
      <c r="N122" s="15">
        <v>11152.39</v>
      </c>
      <c r="O122" s="15">
        <v>842.56999999999971</v>
      </c>
      <c r="P122" s="15">
        <v>1974.7200000000012</v>
      </c>
      <c r="Q122" s="15">
        <f t="shared" si="8"/>
        <v>1027.130000000001</v>
      </c>
      <c r="R122" s="37">
        <f>IF(ISERROR(VLOOKUP($B122,[1]!Dept_Amt,2,FALSE)),0,VLOOKUP($B122,[1]!Dept_Amt,2,FALSE))</f>
        <v>27856.61</v>
      </c>
      <c r="S122" s="23"/>
    </row>
    <row r="123" spans="1:19" hidden="1" outlineLevel="2" x14ac:dyDescent="0.25">
      <c r="A123" s="10" t="s">
        <v>208</v>
      </c>
      <c r="B123" s="9" t="str">
        <f t="shared" si="11"/>
        <v>41195</v>
      </c>
      <c r="C123" s="9" t="str">
        <f t="shared" si="13"/>
        <v xml:space="preserve">MD-RADL Pediatric Rad </v>
      </c>
      <c r="D123" s="35" t="s">
        <v>191</v>
      </c>
      <c r="E123" s="36" t="s">
        <v>111</v>
      </c>
      <c r="F123" s="48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f t="shared" si="8"/>
        <v>0</v>
      </c>
      <c r="R123" s="37">
        <f>IF(ISERROR(VLOOKUP($B123,[1]!Dept_Amt,2,FALSE)),0,VLOOKUP($B123,[1]!Dept_Amt,2,FALSE))</f>
        <v>0</v>
      </c>
      <c r="S123" s="23"/>
    </row>
    <row r="124" spans="1:19" hidden="1" outlineLevel="2" x14ac:dyDescent="0.25">
      <c r="A124" s="9" t="s">
        <v>76</v>
      </c>
      <c r="B124" s="9" t="str">
        <f t="shared" si="11"/>
        <v>41200</v>
      </c>
      <c r="C124" s="9" t="str">
        <f t="shared" si="13"/>
        <v>MD-RADL Rad Research</v>
      </c>
      <c r="D124" s="35" t="s">
        <v>191</v>
      </c>
      <c r="E124" s="36" t="s">
        <v>111</v>
      </c>
      <c r="F124" s="48">
        <v>122685.61</v>
      </c>
      <c r="G124" s="15">
        <v>95573.239999999947</v>
      </c>
      <c r="H124" s="15">
        <v>74120.750000000087</v>
      </c>
      <c r="I124" s="15">
        <v>89357.499999999942</v>
      </c>
      <c r="J124" s="15">
        <v>72965.350000000035</v>
      </c>
      <c r="K124" s="15">
        <v>83179.23000000004</v>
      </c>
      <c r="L124" s="15">
        <v>69205.869999999879</v>
      </c>
      <c r="M124" s="15">
        <v>73262.910000000149</v>
      </c>
      <c r="N124" s="15">
        <v>88735.859999999986</v>
      </c>
      <c r="O124" s="15">
        <v>80838.219999999972</v>
      </c>
      <c r="P124" s="15">
        <v>84902.440000000061</v>
      </c>
      <c r="Q124" s="15">
        <f t="shared" si="8"/>
        <v>26904.879999999772</v>
      </c>
      <c r="R124" s="37">
        <f>IF(ISERROR(VLOOKUP($B124,[1]!Dept_Amt,2,FALSE)),0,VLOOKUP($B124,[1]!Dept_Amt,2,FALSE))</f>
        <v>961731.85999999987</v>
      </c>
      <c r="S124" s="23"/>
    </row>
    <row r="125" spans="1:19" hidden="1" outlineLevel="2" x14ac:dyDescent="0.25">
      <c r="A125" s="9" t="s">
        <v>77</v>
      </c>
      <c r="B125" s="9" t="str">
        <f t="shared" si="11"/>
        <v>41210</v>
      </c>
      <c r="C125" s="9" t="str">
        <f t="shared" si="13"/>
        <v>MD-SURG Surgery, Admin</v>
      </c>
      <c r="D125" s="35" t="s">
        <v>117</v>
      </c>
      <c r="E125" s="36" t="s">
        <v>111</v>
      </c>
      <c r="F125" s="48">
        <v>88402.4</v>
      </c>
      <c r="G125" s="15">
        <v>40605.080000000016</v>
      </c>
      <c r="H125" s="15">
        <v>36787.439999999973</v>
      </c>
      <c r="I125" s="15">
        <v>39293.549999999988</v>
      </c>
      <c r="J125" s="15">
        <v>39365.709999999992</v>
      </c>
      <c r="K125" s="15">
        <v>31186.51999999999</v>
      </c>
      <c r="L125" s="15">
        <v>31614.72000000003</v>
      </c>
      <c r="M125" s="15">
        <v>34966.540000000037</v>
      </c>
      <c r="N125" s="15">
        <v>36194.710000000021</v>
      </c>
      <c r="O125" s="15">
        <v>25137.569999999949</v>
      </c>
      <c r="P125" s="15">
        <v>15728.700000000012</v>
      </c>
      <c r="Q125" s="15">
        <f t="shared" si="8"/>
        <v>14125.660000000033</v>
      </c>
      <c r="R125" s="37">
        <f>IF(ISERROR(VLOOKUP($B125,[1]!Dept_Amt,2,FALSE)),0,VLOOKUP($B125,[1]!Dept_Amt,2,FALSE))</f>
        <v>433408.60000000003</v>
      </c>
      <c r="S125" s="23"/>
    </row>
    <row r="126" spans="1:19" hidden="1" outlineLevel="2" x14ac:dyDescent="0.25">
      <c r="A126" s="46" t="s">
        <v>723</v>
      </c>
      <c r="B126" s="9" t="str">
        <f t="shared" ref="B126" si="16">LEFT(A126,5)</f>
        <v>41213</v>
      </c>
      <c r="C126" s="9" t="str">
        <f t="shared" ref="C126" si="17">MID(A126,7,35)</f>
        <v>MD-SURG Research</v>
      </c>
      <c r="D126" s="35" t="s">
        <v>117</v>
      </c>
      <c r="E126" s="36" t="s">
        <v>111</v>
      </c>
      <c r="F126" s="48">
        <v>34239.42</v>
      </c>
      <c r="G126" s="15">
        <v>115404.48</v>
      </c>
      <c r="H126" s="15">
        <v>33468.130000000034</v>
      </c>
      <c r="I126" s="15">
        <v>46277.450000000012</v>
      </c>
      <c r="J126" s="15">
        <v>46700.739999999932</v>
      </c>
      <c r="K126" s="15">
        <v>66793.840000000026</v>
      </c>
      <c r="L126" s="15">
        <v>57069.710000000021</v>
      </c>
      <c r="M126" s="15">
        <v>73051.739999999932</v>
      </c>
      <c r="N126" s="15">
        <v>159850.86000000004</v>
      </c>
      <c r="O126" s="15">
        <v>53239.989999999991</v>
      </c>
      <c r="P126" s="15">
        <v>64055.760000000009</v>
      </c>
      <c r="Q126" s="15">
        <f t="shared" si="8"/>
        <v>39691.640000000014</v>
      </c>
      <c r="R126" s="37">
        <f>IF(ISERROR(VLOOKUP($B126,[1]!Dept_Amt,2,FALSE)),0,VLOOKUP($B126,[1]!Dept_Amt,2,FALSE))</f>
        <v>789843.76</v>
      </c>
      <c r="S126" s="23"/>
    </row>
    <row r="127" spans="1:19" hidden="1" outlineLevel="2" x14ac:dyDescent="0.25">
      <c r="A127" s="9" t="s">
        <v>153</v>
      </c>
      <c r="B127" s="9" t="str">
        <f t="shared" si="11"/>
        <v>41215</v>
      </c>
      <c r="C127" s="9" t="str">
        <f t="shared" si="13"/>
        <v>MD-SURG General Surgery</v>
      </c>
      <c r="D127" s="35" t="s">
        <v>117</v>
      </c>
      <c r="E127" s="36" t="s">
        <v>111</v>
      </c>
      <c r="F127" s="48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350.37</v>
      </c>
      <c r="M127" s="15">
        <v>700.7399999999999</v>
      </c>
      <c r="N127" s="15">
        <v>385.41000000000008</v>
      </c>
      <c r="O127" s="15">
        <v>0</v>
      </c>
      <c r="P127" s="15">
        <v>0</v>
      </c>
      <c r="Q127" s="15">
        <f t="shared" si="8"/>
        <v>0</v>
      </c>
      <c r="R127" s="37">
        <f>IF(ISERROR(VLOOKUP($B127,[1]!Dept_Amt,2,FALSE)),0,VLOOKUP($B127,[1]!Dept_Amt,2,FALSE))</f>
        <v>1436.52</v>
      </c>
      <c r="S127" s="23"/>
    </row>
    <row r="128" spans="1:19" hidden="1" outlineLevel="2" x14ac:dyDescent="0.25">
      <c r="A128" s="9" t="s">
        <v>702</v>
      </c>
      <c r="B128" s="9" t="str">
        <f t="shared" si="11"/>
        <v>41217</v>
      </c>
      <c r="C128" s="9" t="str">
        <f t="shared" si="13"/>
        <v>MD-SURG Acute Care &amp; Trauma</v>
      </c>
      <c r="D128" s="35" t="s">
        <v>117</v>
      </c>
      <c r="E128" s="36" t="s">
        <v>111</v>
      </c>
      <c r="F128" s="48">
        <v>-0.37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f t="shared" si="8"/>
        <v>0</v>
      </c>
      <c r="R128" s="37">
        <f>IF(ISERROR(VLOOKUP($B128,[1]!Dept_Amt,2,FALSE)),0,VLOOKUP($B128,[1]!Dept_Amt,2,FALSE))</f>
        <v>-0.37</v>
      </c>
      <c r="S128" s="23"/>
    </row>
    <row r="129" spans="1:19" hidden="1" outlineLevel="2" x14ac:dyDescent="0.25">
      <c r="A129" s="9" t="s">
        <v>703</v>
      </c>
      <c r="B129" s="9" t="str">
        <f t="shared" si="11"/>
        <v>41220</v>
      </c>
      <c r="C129" s="9" t="str">
        <f t="shared" si="13"/>
        <v>MD-SURG Pediatric Surgery</v>
      </c>
      <c r="D129" s="35" t="s">
        <v>117</v>
      </c>
      <c r="E129" s="36" t="s">
        <v>111</v>
      </c>
      <c r="F129" s="48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f t="shared" si="8"/>
        <v>0</v>
      </c>
      <c r="R129" s="37">
        <f>IF(ISERROR(VLOOKUP($B129,[1]!Dept_Amt,2,FALSE)),0,VLOOKUP($B129,[1]!Dept_Amt,2,FALSE))</f>
        <v>0</v>
      </c>
      <c r="S129" s="23"/>
    </row>
    <row r="130" spans="1:19" hidden="1" outlineLevel="2" x14ac:dyDescent="0.25">
      <c r="A130" s="9" t="s">
        <v>78</v>
      </c>
      <c r="B130" s="9" t="str">
        <f t="shared" si="11"/>
        <v>41225</v>
      </c>
      <c r="C130" s="9" t="str">
        <f t="shared" si="13"/>
        <v>MD-SURG Surg Oncology</v>
      </c>
      <c r="D130" s="35" t="s">
        <v>117</v>
      </c>
      <c r="E130" s="36" t="s">
        <v>111</v>
      </c>
      <c r="F130" s="48">
        <v>0</v>
      </c>
      <c r="G130" s="15">
        <v>0.01</v>
      </c>
      <c r="H130" s="15">
        <v>778.05</v>
      </c>
      <c r="I130" s="15">
        <v>268.95000000000005</v>
      </c>
      <c r="J130" s="15">
        <v>390.27</v>
      </c>
      <c r="K130" s="15">
        <v>934.50000000000023</v>
      </c>
      <c r="L130" s="15">
        <v>5541.3799999999992</v>
      </c>
      <c r="M130" s="15">
        <v>700.22999999999956</v>
      </c>
      <c r="N130" s="15">
        <v>236.19000000000051</v>
      </c>
      <c r="O130" s="15">
        <v>548.55999999999949</v>
      </c>
      <c r="P130" s="15">
        <v>8147.09</v>
      </c>
      <c r="Q130" s="15">
        <f t="shared" si="8"/>
        <v>6000.3100000000013</v>
      </c>
      <c r="R130" s="37">
        <f>IF(ISERROR(VLOOKUP($B130,[1]!Dept_Amt,2,FALSE)),0,VLOOKUP($B130,[1]!Dept_Amt,2,FALSE))</f>
        <v>23545.54</v>
      </c>
      <c r="S130" s="23"/>
    </row>
    <row r="131" spans="1:19" hidden="1" outlineLevel="2" x14ac:dyDescent="0.25">
      <c r="A131" s="9" t="s">
        <v>704</v>
      </c>
      <c r="B131" s="9" t="str">
        <f t="shared" si="11"/>
        <v>41227</v>
      </c>
      <c r="C131" s="9" t="str">
        <f t="shared" si="13"/>
        <v>MD-SURG Breast &amp; Melanoma</v>
      </c>
      <c r="D131" s="35" t="s">
        <v>117</v>
      </c>
      <c r="E131" s="36" t="s">
        <v>111</v>
      </c>
      <c r="F131" s="48">
        <v>20454.979999999996</v>
      </c>
      <c r="G131" s="15">
        <v>16798.800000000003</v>
      </c>
      <c r="H131" s="15">
        <v>12394.010000000002</v>
      </c>
      <c r="I131" s="15">
        <v>14881.04</v>
      </c>
      <c r="J131" s="15">
        <v>16950.160000000003</v>
      </c>
      <c r="K131" s="15">
        <v>15808.679999999993</v>
      </c>
      <c r="L131" s="15">
        <v>13083.380000000005</v>
      </c>
      <c r="M131" s="15">
        <v>17862.87000000001</v>
      </c>
      <c r="N131" s="15">
        <v>18063.569999999978</v>
      </c>
      <c r="O131" s="15">
        <v>15140.99000000002</v>
      </c>
      <c r="P131" s="15">
        <v>25024.02999999997</v>
      </c>
      <c r="Q131" s="15">
        <f t="shared" si="8"/>
        <v>3987.3400000000256</v>
      </c>
      <c r="R131" s="37">
        <f>IF(ISERROR(VLOOKUP($B131,[1]!Dept_Amt,2,FALSE)),0,VLOOKUP($B131,[1]!Dept_Amt,2,FALSE))</f>
        <v>190449.85</v>
      </c>
      <c r="S131" s="23"/>
    </row>
    <row r="132" spans="1:19" hidden="1" outlineLevel="2" x14ac:dyDescent="0.25">
      <c r="A132" s="9" t="s">
        <v>79</v>
      </c>
      <c r="B132" s="9" t="str">
        <f t="shared" si="11"/>
        <v>41230</v>
      </c>
      <c r="C132" s="9" t="str">
        <f t="shared" si="13"/>
        <v>MD-SURG TCV Surgery</v>
      </c>
      <c r="D132" s="35" t="s">
        <v>117</v>
      </c>
      <c r="E132" s="36" t="s">
        <v>111</v>
      </c>
      <c r="F132" s="48">
        <v>20990.079999999998</v>
      </c>
      <c r="G132" s="15">
        <v>26399.550000000007</v>
      </c>
      <c r="H132" s="15">
        <v>19082.919999999998</v>
      </c>
      <c r="I132" s="15">
        <v>20065.710000000006</v>
      </c>
      <c r="J132" s="15">
        <v>12903.419999999998</v>
      </c>
      <c r="K132" s="15">
        <v>10831.859999999971</v>
      </c>
      <c r="L132" s="15">
        <v>12457.25</v>
      </c>
      <c r="M132" s="15">
        <v>11814.870000000024</v>
      </c>
      <c r="N132" s="15">
        <v>12795.639999999985</v>
      </c>
      <c r="O132" s="15">
        <v>7564.9700000000303</v>
      </c>
      <c r="P132" s="15">
        <v>8493.0100000000093</v>
      </c>
      <c r="Q132" s="15">
        <f t="shared" si="8"/>
        <v>5112.5899999999674</v>
      </c>
      <c r="R132" s="37">
        <f>IF(ISERROR(VLOOKUP($B132,[1]!Dept_Amt,2,FALSE)),0,VLOOKUP($B132,[1]!Dept_Amt,2,FALSE))</f>
        <v>168511.87</v>
      </c>
      <c r="S132" s="23"/>
    </row>
    <row r="133" spans="1:19" hidden="1" outlineLevel="2" x14ac:dyDescent="0.25">
      <c r="A133" s="9" t="s">
        <v>715</v>
      </c>
      <c r="B133" s="9" t="str">
        <f t="shared" si="11"/>
        <v>41233</v>
      </c>
      <c r="C133" s="9" t="str">
        <f t="shared" si="13"/>
        <v>MD-SURG Thoracic Surgery</v>
      </c>
      <c r="D133" s="35" t="s">
        <v>117</v>
      </c>
      <c r="E133" s="36" t="s">
        <v>111</v>
      </c>
      <c r="F133" s="48">
        <v>222.89</v>
      </c>
      <c r="G133" s="15">
        <v>132.87</v>
      </c>
      <c r="H133" s="15">
        <v>383.22</v>
      </c>
      <c r="I133" s="15">
        <v>1418.92</v>
      </c>
      <c r="J133" s="15">
        <v>1899.1999999999994</v>
      </c>
      <c r="K133" s="15">
        <v>1724.0600000000004</v>
      </c>
      <c r="L133" s="15">
        <v>2275.1899999999996</v>
      </c>
      <c r="M133" s="15">
        <v>588.61999999999989</v>
      </c>
      <c r="N133" s="15">
        <v>3183.1100000000006</v>
      </c>
      <c r="O133" s="15">
        <v>1345.92</v>
      </c>
      <c r="P133" s="15">
        <v>755.90999999999985</v>
      </c>
      <c r="Q133" s="15">
        <f t="shared" ref="Q133:Q201" si="18">R133-SUM(F133:P133)</f>
        <v>1681.760000000002</v>
      </c>
      <c r="R133" s="37">
        <f>IF(ISERROR(VLOOKUP($B133,[1]!Dept_Amt,2,FALSE)),0,VLOOKUP($B133,[1]!Dept_Amt,2,FALSE))</f>
        <v>15611.670000000002</v>
      </c>
      <c r="S133" s="23"/>
    </row>
    <row r="134" spans="1:19" hidden="1" outlineLevel="2" x14ac:dyDescent="0.25">
      <c r="A134" s="9" t="s">
        <v>80</v>
      </c>
      <c r="B134" s="9" t="str">
        <f t="shared" si="11"/>
        <v>41235</v>
      </c>
      <c r="C134" s="9" t="str">
        <f t="shared" si="13"/>
        <v>MD-SURG Transplantation</v>
      </c>
      <c r="D134" s="35" t="s">
        <v>117</v>
      </c>
      <c r="E134" s="36" t="s">
        <v>111</v>
      </c>
      <c r="F134" s="48">
        <v>8834.17</v>
      </c>
      <c r="G134" s="15">
        <v>6405.42</v>
      </c>
      <c r="H134" s="15">
        <v>1135.5</v>
      </c>
      <c r="I134" s="15">
        <v>6939.5399999999972</v>
      </c>
      <c r="J134" s="15">
        <v>4607.260000000002</v>
      </c>
      <c r="K134" s="15">
        <v>3866.7099999999991</v>
      </c>
      <c r="L134" s="15">
        <v>5183.3600000000006</v>
      </c>
      <c r="M134" s="15">
        <v>6695.7000000000044</v>
      </c>
      <c r="N134" s="15">
        <v>8626.5899999999965</v>
      </c>
      <c r="O134" s="15">
        <v>8739.6299999999974</v>
      </c>
      <c r="P134" s="15">
        <v>9119.9500000000044</v>
      </c>
      <c r="Q134" s="15">
        <f t="shared" si="18"/>
        <v>8058.3399999999965</v>
      </c>
      <c r="R134" s="37">
        <f>IF(ISERROR(VLOOKUP($B134,[1]!Dept_Amt,2,FALSE)),0,VLOOKUP($B134,[1]!Dept_Amt,2,FALSE))</f>
        <v>78212.17</v>
      </c>
      <c r="S134" s="23"/>
    </row>
    <row r="135" spans="1:19" hidden="1" outlineLevel="2" x14ac:dyDescent="0.25">
      <c r="A135" s="9" t="s">
        <v>705</v>
      </c>
      <c r="B135" s="9" t="str">
        <f t="shared" si="11"/>
        <v>41237</v>
      </c>
      <c r="C135" s="9" t="str">
        <f t="shared" si="13"/>
        <v>MD-SURG Vascular Surgery</v>
      </c>
      <c r="D135" s="35" t="s">
        <v>117</v>
      </c>
      <c r="E135" s="36" t="s">
        <v>111</v>
      </c>
      <c r="F135" s="48">
        <v>381.62</v>
      </c>
      <c r="G135" s="15">
        <v>703.79000000000008</v>
      </c>
      <c r="H135" s="15">
        <v>2454.5299999999997</v>
      </c>
      <c r="I135" s="15">
        <v>1168.3600000000006</v>
      </c>
      <c r="J135" s="15">
        <v>50.519999999999527</v>
      </c>
      <c r="K135" s="15">
        <v>30</v>
      </c>
      <c r="L135" s="15">
        <v>176.14999999999964</v>
      </c>
      <c r="M135" s="15">
        <v>493.36000000000058</v>
      </c>
      <c r="N135" s="15">
        <v>1642.1000000000004</v>
      </c>
      <c r="O135" s="15">
        <v>1892.1800000000003</v>
      </c>
      <c r="P135" s="15">
        <v>998.27999999999884</v>
      </c>
      <c r="Q135" s="15">
        <f t="shared" si="18"/>
        <v>318.32999999999993</v>
      </c>
      <c r="R135" s="37">
        <f>IF(ISERROR(VLOOKUP($B135,[1]!Dept_Amt,2,FALSE)),0,VLOOKUP($B135,[1]!Dept_Amt,2,FALSE))</f>
        <v>10309.219999999999</v>
      </c>
      <c r="S135" s="23"/>
    </row>
    <row r="136" spans="1:19" hidden="1" outlineLevel="2" x14ac:dyDescent="0.25">
      <c r="A136" s="9" t="s">
        <v>81</v>
      </c>
      <c r="B136" s="9" t="str">
        <f t="shared" si="11"/>
        <v>41255</v>
      </c>
      <c r="C136" s="9" t="str">
        <f t="shared" si="13"/>
        <v>MD-UROL Urology, General</v>
      </c>
      <c r="D136" s="35" t="s">
        <v>118</v>
      </c>
      <c r="E136" s="36" t="s">
        <v>111</v>
      </c>
      <c r="F136" s="48">
        <v>787.95</v>
      </c>
      <c r="G136" s="15">
        <v>43.67999999999995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8311.2000000000007</v>
      </c>
      <c r="N136" s="15">
        <v>0</v>
      </c>
      <c r="O136" s="15">
        <v>0</v>
      </c>
      <c r="P136" s="15">
        <v>0</v>
      </c>
      <c r="Q136" s="15">
        <f t="shared" si="18"/>
        <v>0</v>
      </c>
      <c r="R136" s="37">
        <f>IF(ISERROR(VLOOKUP($B136,[1]!Dept_Amt,2,FALSE)),0,VLOOKUP($B136,[1]!Dept_Amt,2,FALSE))</f>
        <v>9142.83</v>
      </c>
      <c r="S136" s="23"/>
    </row>
    <row r="137" spans="1:19" hidden="1" outlineLevel="2" x14ac:dyDescent="0.25">
      <c r="A137" s="9" t="s">
        <v>82</v>
      </c>
      <c r="B137" s="9" t="str">
        <f t="shared" si="11"/>
        <v>41275</v>
      </c>
      <c r="C137" s="9" t="str">
        <f t="shared" si="13"/>
        <v>MD-DHCR Medicine</v>
      </c>
      <c r="D137" s="35" t="str">
        <f>+C137</f>
        <v>MD-DHCR Medicine</v>
      </c>
      <c r="E137" s="36" t="s">
        <v>111</v>
      </c>
      <c r="F137" s="48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f t="shared" si="18"/>
        <v>0</v>
      </c>
      <c r="R137" s="37">
        <f>IF(ISERROR(VLOOKUP($B137,[1]!Dept_Amt,2,FALSE)),0,VLOOKUP($B137,[1]!Dept_Amt,2,FALSE))</f>
        <v>0</v>
      </c>
      <c r="S137" s="23"/>
    </row>
    <row r="138" spans="1:19" outlineLevel="1" collapsed="1" x14ac:dyDescent="0.25">
      <c r="D138" s="35"/>
      <c r="E138" s="32" t="s">
        <v>747</v>
      </c>
      <c r="F138" s="48">
        <f>SUBTOTAL(9,F4:F137)</f>
        <v>7292781.8899999987</v>
      </c>
      <c r="G138" s="15">
        <f>SUBTOTAL(9,G4:G137)</f>
        <v>5343563.0299999984</v>
      </c>
      <c r="H138" s="15">
        <f>SUBTOTAL(9,H4:H137)</f>
        <v>4802002.93</v>
      </c>
      <c r="I138" s="15">
        <f>SUBTOTAL(9,I4:I137)</f>
        <v>5991647.669999999</v>
      </c>
      <c r="J138" s="15">
        <f>SUBTOTAL(9,J4:J137)</f>
        <v>4551318.4599999981</v>
      </c>
      <c r="K138" s="15">
        <f>SUBTOTAL(9,K4:K137)</f>
        <v>5105900.2499999991</v>
      </c>
      <c r="L138" s="15">
        <f>SUBTOTAL(9,L4:L137)</f>
        <v>4275077.2699999986</v>
      </c>
      <c r="M138" s="15">
        <f>SUBTOTAL(9,M4:M137)</f>
        <v>5187262.5800000029</v>
      </c>
      <c r="N138" s="15">
        <f>SUBTOTAL(9,N4:N137)</f>
        <v>5772494.2600000035</v>
      </c>
      <c r="O138" s="15">
        <f>SUBTOTAL(9,O4:O137)</f>
        <v>5006936.2400000021</v>
      </c>
      <c r="P138" s="15">
        <f>SUBTOTAL(9,P4:P137)</f>
        <v>4973834.7699999968</v>
      </c>
      <c r="Q138" s="15">
        <f>SUBTOTAL(9,Q4:Q137)</f>
        <v>2645307.8000000031</v>
      </c>
      <c r="R138" s="37">
        <f>SUBTOTAL(9,R4:R137)</f>
        <v>60948127.150000021</v>
      </c>
      <c r="S138" s="23"/>
    </row>
    <row r="139" spans="1:19" outlineLevel="1" x14ac:dyDescent="0.25">
      <c r="D139" s="35"/>
      <c r="E139" s="36"/>
      <c r="F139" s="48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f t="shared" si="18"/>
        <v>0</v>
      </c>
      <c r="R139" s="37">
        <f>IF(ISERROR(VLOOKUP($B139,[1]!Dept_Amt,2,FALSE)),0,VLOOKUP($B139,[1]!Dept_Amt,2,FALSE))</f>
        <v>0</v>
      </c>
      <c r="S139" s="23"/>
    </row>
    <row r="140" spans="1:19" hidden="1" outlineLevel="2" x14ac:dyDescent="0.25">
      <c r="A140" s="18" t="s">
        <v>209</v>
      </c>
      <c r="B140" s="9" t="str">
        <f t="shared" ref="B140:B149" si="19">LEFT(A140,5)</f>
        <v>31100</v>
      </c>
      <c r="C140" s="18" t="s">
        <v>210</v>
      </c>
      <c r="D140" s="38" t="s">
        <v>210</v>
      </c>
      <c r="E140" s="36" t="s">
        <v>122</v>
      </c>
      <c r="F140" s="48">
        <v>550.07000000000005</v>
      </c>
      <c r="G140" s="15">
        <v>279.64999999999998</v>
      </c>
      <c r="H140" s="15">
        <v>516.8599999999999</v>
      </c>
      <c r="I140" s="15">
        <v>516.80000000000018</v>
      </c>
      <c r="J140" s="15">
        <v>516.85999999999967</v>
      </c>
      <c r="K140" s="15">
        <v>516.82000000000016</v>
      </c>
      <c r="L140" s="15">
        <v>516.76000000000022</v>
      </c>
      <c r="M140" s="15">
        <v>516.85999999999967</v>
      </c>
      <c r="N140" s="15">
        <v>734.92000000000053</v>
      </c>
      <c r="O140" s="15">
        <v>766.80000000000018</v>
      </c>
      <c r="P140" s="15">
        <v>532.77999999999975</v>
      </c>
      <c r="Q140" s="15">
        <f t="shared" si="18"/>
        <v>35923.159999999996</v>
      </c>
      <c r="R140" s="37">
        <f>IF(ISERROR(VLOOKUP($B140,[1]!Dept_Amt,2,FALSE)),0,VLOOKUP($B140,[1]!Dept_Amt,2,FALSE))</f>
        <v>41888.339999999997</v>
      </c>
      <c r="S140" s="23"/>
    </row>
    <row r="141" spans="1:19" hidden="1" outlineLevel="2" x14ac:dyDescent="0.25">
      <c r="A141" s="9" t="s">
        <v>211</v>
      </c>
      <c r="B141" s="9" t="str">
        <f t="shared" si="19"/>
        <v>31101</v>
      </c>
      <c r="C141" s="9" t="str">
        <f t="shared" ref="C141:C148" si="20">MID(A141,7,35)</f>
        <v>AR-Computing Technologies</v>
      </c>
      <c r="D141" s="35" t="s">
        <v>121</v>
      </c>
      <c r="E141" s="36" t="s">
        <v>122</v>
      </c>
      <c r="F141" s="48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f t="shared" si="18"/>
        <v>0</v>
      </c>
      <c r="R141" s="37">
        <f>IF(ISERROR(VLOOKUP($B141,[1]!Dept_Amt,2,FALSE)),0,VLOOKUP($B141,[1]!Dept_Amt,2,FALSE))</f>
        <v>0</v>
      </c>
      <c r="S141" s="23"/>
    </row>
    <row r="142" spans="1:19" hidden="1" outlineLevel="2" x14ac:dyDescent="0.25">
      <c r="A142" s="9" t="s">
        <v>146</v>
      </c>
      <c r="B142" s="9" t="str">
        <f t="shared" si="19"/>
        <v>31105</v>
      </c>
      <c r="C142" s="9" t="str">
        <f t="shared" si="20"/>
        <v>AR-Landscape Dept</v>
      </c>
      <c r="D142" s="35" t="s">
        <v>121</v>
      </c>
      <c r="E142" s="39" t="s">
        <v>122</v>
      </c>
      <c r="F142" s="48">
        <v>182.66</v>
      </c>
      <c r="G142" s="15">
        <v>52.180000000000007</v>
      </c>
      <c r="H142" s="15">
        <v>42.880000000000024</v>
      </c>
      <c r="I142" s="15">
        <v>0</v>
      </c>
      <c r="J142" s="15">
        <v>0</v>
      </c>
      <c r="K142" s="15">
        <v>1522.4399999999998</v>
      </c>
      <c r="L142" s="15">
        <v>427.8100000000004</v>
      </c>
      <c r="M142" s="15">
        <v>1248.5299999999997</v>
      </c>
      <c r="N142" s="15">
        <v>3714.5699999999997</v>
      </c>
      <c r="O142" s="15">
        <v>932.73000000000047</v>
      </c>
      <c r="P142" s="15">
        <v>1018.4099999999989</v>
      </c>
      <c r="Q142" s="15">
        <f t="shared" si="18"/>
        <v>4954.2899999999991</v>
      </c>
      <c r="R142" s="37">
        <f>IF(ISERROR(VLOOKUP($B142,[1]!Dept_Amt,2,FALSE)),0,VLOOKUP($B142,[1]!Dept_Amt,2,FALSE))</f>
        <v>14096.499999999998</v>
      </c>
      <c r="S142" s="23"/>
    </row>
    <row r="143" spans="1:19" hidden="1" outlineLevel="2" x14ac:dyDescent="0.25">
      <c r="A143" s="9" t="s">
        <v>95</v>
      </c>
      <c r="B143" s="9" t="str">
        <f t="shared" si="19"/>
        <v>31110</v>
      </c>
      <c r="C143" s="9" t="str">
        <f t="shared" si="20"/>
        <v>AR-Planning Dept</v>
      </c>
      <c r="D143" s="35" t="s">
        <v>121</v>
      </c>
      <c r="E143" s="39" t="s">
        <v>122</v>
      </c>
      <c r="F143" s="48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f t="shared" si="18"/>
        <v>2371.65</v>
      </c>
      <c r="R143" s="37">
        <f>IF(ISERROR(VLOOKUP($B143,[1]!Dept_Amt,2,FALSE)),0,VLOOKUP($B143,[1]!Dept_Amt,2,FALSE))</f>
        <v>2371.65</v>
      </c>
      <c r="S143" s="23"/>
    </row>
    <row r="144" spans="1:19" hidden="1" outlineLevel="2" x14ac:dyDescent="0.25">
      <c r="A144" s="9" t="s">
        <v>150</v>
      </c>
      <c r="B144" s="9" t="str">
        <f t="shared" si="19"/>
        <v>31115</v>
      </c>
      <c r="C144" s="9" t="str">
        <f t="shared" si="20"/>
        <v>AR-Arch History Dept</v>
      </c>
      <c r="D144" s="35" t="s">
        <v>121</v>
      </c>
      <c r="E144" s="39" t="s">
        <v>122</v>
      </c>
      <c r="F144" s="48">
        <v>-2029.81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f t="shared" si="18"/>
        <v>0</v>
      </c>
      <c r="R144" s="37">
        <f>IF(ISERROR(VLOOKUP($B144,[1]!Dept_Amt,2,FALSE)),0,VLOOKUP($B144,[1]!Dept_Amt,2,FALSE))</f>
        <v>-2029.81</v>
      </c>
      <c r="S144" s="23"/>
    </row>
    <row r="145" spans="1:20" hidden="1" outlineLevel="2" x14ac:dyDescent="0.25">
      <c r="A145" s="9" t="s">
        <v>159</v>
      </c>
      <c r="B145" s="9" t="str">
        <f t="shared" si="19"/>
        <v>31120</v>
      </c>
      <c r="C145" s="9" t="str">
        <f t="shared" si="20"/>
        <v>AR-Arch Dept</v>
      </c>
      <c r="D145" s="35" t="s">
        <v>121</v>
      </c>
      <c r="E145" s="39" t="s">
        <v>122</v>
      </c>
      <c r="F145" s="48">
        <v>206.84</v>
      </c>
      <c r="G145" s="15">
        <v>13912.439999999999</v>
      </c>
      <c r="H145" s="15">
        <v>254.80000000000109</v>
      </c>
      <c r="I145" s="15">
        <v>386.25</v>
      </c>
      <c r="J145" s="15">
        <v>2838.3999999999996</v>
      </c>
      <c r="K145" s="15">
        <v>2375.8300000000017</v>
      </c>
      <c r="L145" s="15">
        <v>1407.2999999999993</v>
      </c>
      <c r="M145" s="15">
        <v>1669.6399999999994</v>
      </c>
      <c r="N145" s="15">
        <v>830.25</v>
      </c>
      <c r="O145" s="15">
        <v>-12.470000000001164</v>
      </c>
      <c r="P145" s="15">
        <v>0</v>
      </c>
      <c r="Q145" s="15">
        <f t="shared" si="18"/>
        <v>1870.3299999999981</v>
      </c>
      <c r="R145" s="37">
        <f>IF(ISERROR(VLOOKUP($B145,[1]!Dept_Amt,2,FALSE)),0,VLOOKUP($B145,[1]!Dept_Amt,2,FALSE))</f>
        <v>25739.609999999997</v>
      </c>
      <c r="S145" s="23"/>
    </row>
    <row r="146" spans="1:20" hidden="1" outlineLevel="2" x14ac:dyDescent="0.25">
      <c r="A146" s="9" t="s">
        <v>96</v>
      </c>
      <c r="B146" s="9" t="str">
        <f t="shared" si="19"/>
        <v>31125</v>
      </c>
      <c r="C146" s="9" t="str">
        <f t="shared" si="20"/>
        <v>AR-Environ Negotiation</v>
      </c>
      <c r="D146" s="35" t="s">
        <v>121</v>
      </c>
      <c r="E146" s="39" t="s">
        <v>122</v>
      </c>
      <c r="F146" s="48">
        <v>1693.46</v>
      </c>
      <c r="G146" s="15">
        <v>8978.3300000000017</v>
      </c>
      <c r="H146" s="15">
        <v>0</v>
      </c>
      <c r="I146" s="15">
        <v>7107.5800000000017</v>
      </c>
      <c r="J146" s="15">
        <v>0</v>
      </c>
      <c r="K146" s="15">
        <v>0</v>
      </c>
      <c r="L146" s="15">
        <v>7.3799999999973807</v>
      </c>
      <c r="M146" s="15">
        <v>154.69999999999709</v>
      </c>
      <c r="N146" s="15">
        <v>22770.879999999997</v>
      </c>
      <c r="O146" s="15">
        <v>-197.06999999999243</v>
      </c>
      <c r="P146" s="15">
        <v>5343.1399999999994</v>
      </c>
      <c r="Q146" s="15">
        <f t="shared" si="18"/>
        <v>7895.260000000002</v>
      </c>
      <c r="R146" s="37">
        <f>IF(ISERROR(VLOOKUP($B146,[1]!Dept_Amt,2,FALSE)),0,VLOOKUP($B146,[1]!Dept_Amt,2,FALSE))</f>
        <v>53753.66</v>
      </c>
      <c r="S146" s="23"/>
    </row>
    <row r="147" spans="1:20" hidden="1" outlineLevel="2" x14ac:dyDescent="0.25">
      <c r="A147" s="9" t="s">
        <v>176</v>
      </c>
      <c r="B147" s="9" t="str">
        <f t="shared" si="19"/>
        <v>32000</v>
      </c>
      <c r="C147" s="9" t="str">
        <f t="shared" si="20"/>
        <v>MC-Dean's Admin</v>
      </c>
      <c r="D147" s="35" t="s">
        <v>179</v>
      </c>
      <c r="E147" s="39" t="s">
        <v>122</v>
      </c>
      <c r="F147" s="48">
        <v>0</v>
      </c>
      <c r="G147" s="15">
        <v>0</v>
      </c>
      <c r="H147" s="15">
        <v>0</v>
      </c>
      <c r="I147" s="15">
        <v>4741.55</v>
      </c>
      <c r="J147" s="15">
        <v>7799.9999999999991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f t="shared" si="18"/>
        <v>0</v>
      </c>
      <c r="R147" s="37">
        <f>IF(ISERROR(VLOOKUP($B147,[1]!Dept_Amt,2,FALSE)),0,VLOOKUP($B147,[1]!Dept_Amt,2,FALSE))</f>
        <v>12541.55</v>
      </c>
      <c r="S147" s="23"/>
    </row>
    <row r="148" spans="1:20" hidden="1" outlineLevel="2" x14ac:dyDescent="0.25">
      <c r="A148" s="9" t="s">
        <v>183</v>
      </c>
      <c r="B148" s="9" t="str">
        <f t="shared" si="19"/>
        <v>31135</v>
      </c>
      <c r="C148" s="9" t="str">
        <f t="shared" si="20"/>
        <v>LW-Law School Central</v>
      </c>
      <c r="D148" s="35" t="s">
        <v>184</v>
      </c>
      <c r="E148" s="39" t="s">
        <v>122</v>
      </c>
      <c r="F148" s="48">
        <v>11458.19</v>
      </c>
      <c r="G148" s="15">
        <v>18466.489999999998</v>
      </c>
      <c r="H148" s="15">
        <v>12551.269999999997</v>
      </c>
      <c r="I148" s="15">
        <v>10913.230000000003</v>
      </c>
      <c r="J148" s="15">
        <v>10452.36</v>
      </c>
      <c r="K148" s="15">
        <v>6643.739999999998</v>
      </c>
      <c r="L148" s="15">
        <v>8983.4900000000052</v>
      </c>
      <c r="M148" s="15">
        <v>5978.7799999999988</v>
      </c>
      <c r="N148" s="15">
        <v>22344.97</v>
      </c>
      <c r="O148" s="15">
        <v>5721.0599999999977</v>
      </c>
      <c r="P148" s="15">
        <v>7664.8800000000047</v>
      </c>
      <c r="Q148" s="15">
        <f t="shared" si="18"/>
        <v>13073.959999999977</v>
      </c>
      <c r="R148" s="37">
        <f>IF(ISERROR(VLOOKUP($B148,[1]!Dept_Amt,2,FALSE)),0,VLOOKUP($B148,[1]!Dept_Amt,2,FALSE))</f>
        <v>134252.41999999998</v>
      </c>
      <c r="S148" s="23"/>
    </row>
    <row r="149" spans="1:20" hidden="1" outlineLevel="2" x14ac:dyDescent="0.25">
      <c r="A149" s="9" t="s">
        <v>97</v>
      </c>
      <c r="B149" s="9" t="str">
        <f t="shared" si="19"/>
        <v>40100</v>
      </c>
      <c r="C149" s="9" t="str">
        <f>MID(A149,7,30)</f>
        <v>NR-Nursing: Admin</v>
      </c>
      <c r="D149" s="35" t="s">
        <v>123</v>
      </c>
      <c r="E149" s="39" t="s">
        <v>122</v>
      </c>
      <c r="F149" s="48">
        <v>35449.440000000002</v>
      </c>
      <c r="G149" s="15">
        <v>54692.059999999983</v>
      </c>
      <c r="H149" s="15">
        <v>31233.790000000023</v>
      </c>
      <c r="I149" s="15">
        <v>58765.290000000008</v>
      </c>
      <c r="J149" s="15">
        <v>45128.419999999984</v>
      </c>
      <c r="K149" s="15">
        <v>62098.020000000019</v>
      </c>
      <c r="L149" s="15">
        <v>39120.479999999981</v>
      </c>
      <c r="M149" s="15">
        <v>51657.619999999995</v>
      </c>
      <c r="N149" s="15">
        <v>35814.540000000037</v>
      </c>
      <c r="O149" s="15">
        <v>33876.529999999912</v>
      </c>
      <c r="P149" s="15">
        <v>29652.530000000028</v>
      </c>
      <c r="Q149" s="15">
        <f t="shared" si="18"/>
        <v>29914.319999999949</v>
      </c>
      <c r="R149" s="37">
        <f>IF(ISERROR(VLOOKUP($B149,[1]!Dept_Amt,2,FALSE)),0,VLOOKUP($B149,[1]!Dept_Amt,2,FALSE))</f>
        <v>507403.03999999992</v>
      </c>
      <c r="S149" s="23"/>
    </row>
    <row r="150" spans="1:20" hidden="1" outlineLevel="2" x14ac:dyDescent="0.25">
      <c r="A150" s="9" t="s">
        <v>688</v>
      </c>
      <c r="B150" s="9" t="str">
        <f t="shared" ref="B150" si="21">LEFT(A150,5)</f>
        <v>40105</v>
      </c>
      <c r="C150" s="9" t="str">
        <f>MID(A150,7,30)</f>
        <v>NR-Nursing: Faculty</v>
      </c>
      <c r="D150" s="35" t="s">
        <v>123</v>
      </c>
      <c r="E150" s="39" t="s">
        <v>122</v>
      </c>
      <c r="F150" s="48">
        <v>13258.22</v>
      </c>
      <c r="G150" s="15">
        <v>20002.569999999992</v>
      </c>
      <c r="H150" s="15">
        <v>6361.4000000000015</v>
      </c>
      <c r="I150" s="15">
        <v>6899.7000000000044</v>
      </c>
      <c r="J150" s="15">
        <v>5931.57</v>
      </c>
      <c r="K150" s="15">
        <v>6014.1299999999974</v>
      </c>
      <c r="L150" s="15">
        <v>2177.9199999999983</v>
      </c>
      <c r="M150" s="15">
        <v>5779.3799999999901</v>
      </c>
      <c r="N150" s="15">
        <v>5511.4000000000233</v>
      </c>
      <c r="O150" s="15">
        <v>-1004.1800000000076</v>
      </c>
      <c r="P150" s="15">
        <v>5675.4700000000012</v>
      </c>
      <c r="Q150" s="15">
        <f t="shared" si="18"/>
        <v>9648.3700000000099</v>
      </c>
      <c r="R150" s="37">
        <f>IF(ISERROR(VLOOKUP($B150,[1]!Dept_Amt,2,FALSE)),0,VLOOKUP($B150,[1]!Dept_Amt,2,FALSE))</f>
        <v>86255.950000000012</v>
      </c>
      <c r="S150" s="23"/>
    </row>
    <row r="151" spans="1:20" outlineLevel="1" collapsed="1" x14ac:dyDescent="0.25">
      <c r="D151" s="35"/>
      <c r="E151" s="32" t="s">
        <v>748</v>
      </c>
      <c r="F151" s="48">
        <f>SUBTOTAL(9,F140:F150)</f>
        <v>60769.070000000007</v>
      </c>
      <c r="G151" s="15">
        <f>SUBTOTAL(9,G140:G150)</f>
        <v>116383.71999999997</v>
      </c>
      <c r="H151" s="15">
        <f>SUBTOTAL(9,H140:H150)</f>
        <v>50961.000000000022</v>
      </c>
      <c r="I151" s="15">
        <f>SUBTOTAL(9,I140:I150)</f>
        <v>89330.400000000023</v>
      </c>
      <c r="J151" s="15">
        <f>SUBTOTAL(9,J140:J150)</f>
        <v>72667.609999999986</v>
      </c>
      <c r="K151" s="15">
        <f>SUBTOTAL(9,K140:K150)</f>
        <v>79170.98000000001</v>
      </c>
      <c r="L151" s="15">
        <f>SUBTOTAL(9,L140:L150)</f>
        <v>52641.139999999985</v>
      </c>
      <c r="M151" s="15">
        <f>SUBTOTAL(9,M140:M150)</f>
        <v>67005.50999999998</v>
      </c>
      <c r="N151" s="15">
        <f>SUBTOTAL(9,N140:N150)</f>
        <v>91721.530000000057</v>
      </c>
      <c r="O151" s="15">
        <f>SUBTOTAL(9,O140:O150)</f>
        <v>40083.399999999907</v>
      </c>
      <c r="P151" s="15">
        <f>SUBTOTAL(9,P140:P150)</f>
        <v>49887.210000000036</v>
      </c>
      <c r="Q151" s="15">
        <f>SUBTOTAL(9,Q140:Q150)</f>
        <v>105651.33999999992</v>
      </c>
      <c r="R151" s="37">
        <f>SUBTOTAL(9,R140:R150)</f>
        <v>876272.90999999992</v>
      </c>
      <c r="S151" s="23"/>
    </row>
    <row r="152" spans="1:20" outlineLevel="1" x14ac:dyDescent="0.25">
      <c r="D152" s="35"/>
      <c r="E152" s="32"/>
      <c r="F152" s="48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f t="shared" si="18"/>
        <v>0</v>
      </c>
      <c r="R152" s="37">
        <f>IF(ISERROR(VLOOKUP($B152,[1]!Dept_Amt,2,FALSE)),0,VLOOKUP($B152,[1]!Dept_Amt,2,FALSE))</f>
        <v>0</v>
      </c>
      <c r="S152" s="23"/>
    </row>
    <row r="153" spans="1:20" hidden="1" outlineLevel="2" x14ac:dyDescent="0.25">
      <c r="A153" s="9" t="s">
        <v>98</v>
      </c>
      <c r="B153" s="9" t="str">
        <f t="shared" si="11"/>
        <v>12140</v>
      </c>
      <c r="C153" s="9" t="str">
        <f>MID(A153,7,35)</f>
        <v>WS-Controller</v>
      </c>
      <c r="D153" s="35" t="str">
        <f>+C153</f>
        <v>WS-Controller</v>
      </c>
      <c r="E153" s="39" t="s">
        <v>124</v>
      </c>
      <c r="F153" s="48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f t="shared" si="18"/>
        <v>0</v>
      </c>
      <c r="R153" s="37">
        <f>IF(ISERROR(VLOOKUP($B153,[1]!Dept_Amt,2,FALSE)),0,VLOOKUP($B153,[1]!Dept_Amt,2,FALSE))</f>
        <v>0</v>
      </c>
      <c r="S153" s="23"/>
    </row>
    <row r="154" spans="1:20" hidden="1" outlineLevel="2" x14ac:dyDescent="0.25">
      <c r="A154" s="9" t="s">
        <v>99</v>
      </c>
      <c r="B154" s="9" t="str">
        <f t="shared" si="11"/>
        <v>12150</v>
      </c>
      <c r="C154" s="9" t="str">
        <f>MID(A154,7,35)</f>
        <v>WS-Grants Mgmt</v>
      </c>
      <c r="D154" s="35" t="str">
        <f>+C154</f>
        <v>WS-Grants Mgmt</v>
      </c>
      <c r="E154" s="39" t="s">
        <v>124</v>
      </c>
      <c r="F154" s="48">
        <v>22966.719999999994</v>
      </c>
      <c r="G154" s="15">
        <v>10442.460000000006</v>
      </c>
      <c r="H154" s="15">
        <v>13184.090000000004</v>
      </c>
      <c r="I154" s="15">
        <v>15175.320000000007</v>
      </c>
      <c r="J154" s="15">
        <v>14198.069999999992</v>
      </c>
      <c r="K154" s="15">
        <v>13302.430000000008</v>
      </c>
      <c r="L154" s="15">
        <v>11733.189999999988</v>
      </c>
      <c r="M154" s="15">
        <v>11044.989999999991</v>
      </c>
      <c r="N154" s="15">
        <v>15419.070000000007</v>
      </c>
      <c r="O154" s="15">
        <v>16226.690000000002</v>
      </c>
      <c r="P154" s="15">
        <v>12424.749999999971</v>
      </c>
      <c r="Q154" s="15">
        <f t="shared" si="18"/>
        <v>22824.530000000086</v>
      </c>
      <c r="R154" s="37">
        <f>IF(ISERROR(VLOOKUP($B154,[1]!Dept_Amt,2,FALSE)),0,VLOOKUP($B154,[1]!Dept_Amt,2,FALSE))</f>
        <v>178942.31000000006</v>
      </c>
      <c r="S154" s="23"/>
    </row>
    <row r="155" spans="1:20" outlineLevel="1" collapsed="1" x14ac:dyDescent="0.25">
      <c r="D155" s="35"/>
      <c r="E155" s="32" t="s">
        <v>749</v>
      </c>
      <c r="F155" s="48">
        <f>SUBTOTAL(9,F153:F154)</f>
        <v>22966.719999999994</v>
      </c>
      <c r="G155" s="15">
        <f>SUBTOTAL(9,G153:G154)</f>
        <v>10442.460000000006</v>
      </c>
      <c r="H155" s="15">
        <f>SUBTOTAL(9,H153:H154)</f>
        <v>13184.090000000004</v>
      </c>
      <c r="I155" s="15">
        <f>SUBTOTAL(9,I153:I154)</f>
        <v>15175.320000000007</v>
      </c>
      <c r="J155" s="15">
        <f>SUBTOTAL(9,J153:J154)</f>
        <v>14198.069999999992</v>
      </c>
      <c r="K155" s="15">
        <f>SUBTOTAL(9,K153:K154)</f>
        <v>13302.430000000008</v>
      </c>
      <c r="L155" s="15">
        <f>SUBTOTAL(9,L153:L154)</f>
        <v>11733.189999999988</v>
      </c>
      <c r="M155" s="15">
        <f>SUBTOTAL(9,M153:M154)</f>
        <v>11044.989999999991</v>
      </c>
      <c r="N155" s="15">
        <f>SUBTOTAL(9,N153:N154)</f>
        <v>15419.070000000007</v>
      </c>
      <c r="O155" s="15">
        <f>SUBTOTAL(9,O153:O154)</f>
        <v>16226.690000000002</v>
      </c>
      <c r="P155" s="15">
        <f>SUBTOTAL(9,P153:P154)</f>
        <v>12424.749999999971</v>
      </c>
      <c r="Q155" s="15">
        <f>SUBTOTAL(9,Q153:Q154)</f>
        <v>22824.530000000086</v>
      </c>
      <c r="R155" s="37">
        <f>SUBTOTAL(9,R153:R154)</f>
        <v>178942.31000000006</v>
      </c>
      <c r="S155" s="23"/>
    </row>
    <row r="156" spans="1:20" outlineLevel="1" x14ac:dyDescent="0.25">
      <c r="D156" s="35"/>
      <c r="E156" s="39"/>
      <c r="F156" s="48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f t="shared" si="18"/>
        <v>0</v>
      </c>
      <c r="R156" s="37">
        <f>IF(ISERROR(VLOOKUP($B156,[1]!Dept_Amt,2,FALSE)),0,VLOOKUP($B156,[1]!Dept_Amt,2,FALSE))</f>
        <v>0</v>
      </c>
      <c r="S156" s="23"/>
    </row>
    <row r="157" spans="1:20" hidden="1" outlineLevel="2" x14ac:dyDescent="0.25">
      <c r="A157" s="19" t="s">
        <v>161</v>
      </c>
      <c r="B157" s="9" t="str">
        <f t="shared" si="11"/>
        <v>31250</v>
      </c>
      <c r="C157" s="9" t="str">
        <f>MID(A157,7,35)</f>
        <v>EN-Deans Office</v>
      </c>
      <c r="D157" s="35" t="str">
        <f t="shared" ref="D157:D168" si="22">+C157</f>
        <v>EN-Deans Office</v>
      </c>
      <c r="E157" s="36" t="s">
        <v>119</v>
      </c>
      <c r="F157" s="48">
        <v>2637.66</v>
      </c>
      <c r="G157" s="15">
        <v>-2637.66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f t="shared" si="18"/>
        <v>0</v>
      </c>
      <c r="R157" s="37">
        <f>IF(ISERROR(VLOOKUP($B157,[1]!Dept_Amt,2,FALSE)),0,VLOOKUP($B157,[1]!Dept_Amt,2,FALSE))</f>
        <v>0</v>
      </c>
      <c r="S157" s="23"/>
      <c r="T157" s="21"/>
    </row>
    <row r="158" spans="1:20" hidden="1" outlineLevel="2" x14ac:dyDescent="0.25">
      <c r="A158" s="19" t="s">
        <v>212</v>
      </c>
      <c r="B158" s="9" t="str">
        <f t="shared" si="11"/>
        <v>31312</v>
      </c>
      <c r="C158" s="9" t="str">
        <f>MID(A158,7,35)</f>
        <v>EN-Applied Research Institute</v>
      </c>
      <c r="D158" s="35" t="str">
        <f t="shared" si="22"/>
        <v>EN-Applied Research Institute</v>
      </c>
      <c r="E158" s="36" t="s">
        <v>119</v>
      </c>
      <c r="F158" s="48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f t="shared" si="18"/>
        <v>0</v>
      </c>
      <c r="R158" s="37">
        <f>IF(ISERROR(VLOOKUP($B158,[1]!Dept_Amt,2,FALSE)),0,VLOOKUP($B158,[1]!Dept_Amt,2,FALSE))</f>
        <v>0</v>
      </c>
      <c r="S158" s="23"/>
    </row>
    <row r="159" spans="1:20" hidden="1" outlineLevel="2" x14ac:dyDescent="0.25">
      <c r="A159" s="9" t="s">
        <v>83</v>
      </c>
      <c r="B159" s="9" t="str">
        <f t="shared" si="11"/>
        <v>31315</v>
      </c>
      <c r="C159" s="9" t="str">
        <f t="shared" ref="C159:C168" si="23">MID(A159,7,35)</f>
        <v>EN-Biomed Engr Dept</v>
      </c>
      <c r="D159" s="35" t="str">
        <f t="shared" si="22"/>
        <v>EN-Biomed Engr Dept</v>
      </c>
      <c r="E159" s="36" t="s">
        <v>119</v>
      </c>
      <c r="F159" s="48">
        <v>260623.16</v>
      </c>
      <c r="G159" s="15">
        <v>185356.39000000004</v>
      </c>
      <c r="H159" s="15">
        <v>140582.4099999998</v>
      </c>
      <c r="I159" s="15">
        <v>199469.89000000013</v>
      </c>
      <c r="J159" s="15">
        <v>208390.75</v>
      </c>
      <c r="K159" s="15">
        <v>174325.54999999993</v>
      </c>
      <c r="L159" s="15">
        <v>183427.70000000019</v>
      </c>
      <c r="M159" s="15">
        <v>251904.02000000025</v>
      </c>
      <c r="N159" s="15">
        <v>274551.09999999963</v>
      </c>
      <c r="O159" s="15">
        <v>209891.58000000007</v>
      </c>
      <c r="P159" s="15">
        <v>198877.04000000027</v>
      </c>
      <c r="Q159" s="15">
        <f t="shared" si="18"/>
        <v>158784.18999999948</v>
      </c>
      <c r="R159" s="37">
        <f>IF(ISERROR(VLOOKUP($B159,[1]!Dept_Amt,2,FALSE)),0,VLOOKUP($B159,[1]!Dept_Amt,2,FALSE))</f>
        <v>2446183.7799999998</v>
      </c>
      <c r="S159" s="23"/>
    </row>
    <row r="160" spans="1:20" hidden="1" outlineLevel="2" x14ac:dyDescent="0.25">
      <c r="A160" s="9" t="s">
        <v>84</v>
      </c>
      <c r="B160" s="9" t="str">
        <f t="shared" si="11"/>
        <v>31320</v>
      </c>
      <c r="C160" s="9" t="str">
        <f t="shared" si="23"/>
        <v>EN-Chem Engr Dept</v>
      </c>
      <c r="D160" s="35" t="str">
        <f t="shared" si="22"/>
        <v>EN-Chem Engr Dept</v>
      </c>
      <c r="E160" s="36" t="s">
        <v>119</v>
      </c>
      <c r="F160" s="48">
        <v>210767.69000000003</v>
      </c>
      <c r="G160" s="15">
        <v>142879.07999999999</v>
      </c>
      <c r="H160" s="15">
        <v>106414.15000000008</v>
      </c>
      <c r="I160" s="15">
        <v>115545.80999999976</v>
      </c>
      <c r="J160" s="15">
        <v>88288.040000000037</v>
      </c>
      <c r="K160" s="15">
        <v>91504.290000000037</v>
      </c>
      <c r="L160" s="15">
        <v>103691.77000000002</v>
      </c>
      <c r="M160" s="15">
        <v>76206.409999999916</v>
      </c>
      <c r="N160" s="15">
        <v>150349.79999999993</v>
      </c>
      <c r="O160" s="15">
        <v>98088.100000000326</v>
      </c>
      <c r="P160" s="15">
        <v>104073.55000000005</v>
      </c>
      <c r="Q160" s="15">
        <f t="shared" si="18"/>
        <v>145441.89999999967</v>
      </c>
      <c r="R160" s="37">
        <f>IF(ISERROR(VLOOKUP($B160,[1]!Dept_Amt,2,FALSE)),0,VLOOKUP($B160,[1]!Dept_Amt,2,FALSE))</f>
        <v>1433250.5899999999</v>
      </c>
      <c r="S160" s="23"/>
    </row>
    <row r="161" spans="1:20" hidden="1" outlineLevel="2" x14ac:dyDescent="0.25">
      <c r="A161" s="9" t="s">
        <v>85</v>
      </c>
      <c r="B161" s="9" t="str">
        <f t="shared" si="11"/>
        <v>31325</v>
      </c>
      <c r="C161" s="9" t="str">
        <f t="shared" si="23"/>
        <v>EN-Civil Engr Dept</v>
      </c>
      <c r="D161" s="35" t="str">
        <f t="shared" si="22"/>
        <v>EN-Civil Engr Dept</v>
      </c>
      <c r="E161" s="36" t="s">
        <v>119</v>
      </c>
      <c r="F161" s="48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f t="shared" si="18"/>
        <v>0</v>
      </c>
      <c r="R161" s="37">
        <f>IF(ISERROR(VLOOKUP($B161,[1]!Dept_Amt,2,FALSE)),0,VLOOKUP($B161,[1]!Dept_Amt,2,FALSE))</f>
        <v>0</v>
      </c>
      <c r="S161" s="23"/>
    </row>
    <row r="162" spans="1:20" hidden="1" outlineLevel="2" x14ac:dyDescent="0.25">
      <c r="A162" s="9" t="s">
        <v>86</v>
      </c>
      <c r="B162" s="9" t="str">
        <f t="shared" si="11"/>
        <v>31330</v>
      </c>
      <c r="C162" s="9" t="str">
        <f t="shared" si="23"/>
        <v>EN-Comp Science Dept</v>
      </c>
      <c r="D162" s="35" t="str">
        <f t="shared" si="22"/>
        <v>EN-Comp Science Dept</v>
      </c>
      <c r="E162" s="36" t="s">
        <v>119</v>
      </c>
      <c r="F162" s="48">
        <v>357610.8600000001</v>
      </c>
      <c r="G162" s="15">
        <v>241061.52000000002</v>
      </c>
      <c r="H162" s="15">
        <v>265177.28000000014</v>
      </c>
      <c r="I162" s="15">
        <v>324568.32999999973</v>
      </c>
      <c r="J162" s="15">
        <v>263708.99000000069</v>
      </c>
      <c r="K162" s="15">
        <v>253486.78999999887</v>
      </c>
      <c r="L162" s="15">
        <v>327928.41000000061</v>
      </c>
      <c r="M162" s="15">
        <v>217932.02999999933</v>
      </c>
      <c r="N162" s="15">
        <v>311327.83000000007</v>
      </c>
      <c r="O162" s="15">
        <v>228884.60000000009</v>
      </c>
      <c r="P162" s="15">
        <v>292599.30000000028</v>
      </c>
      <c r="Q162" s="15">
        <f t="shared" si="18"/>
        <v>195559.62000000011</v>
      </c>
      <c r="R162" s="37">
        <f>IF(ISERROR(VLOOKUP($B162,[1]!Dept_Amt,2,FALSE)),0,VLOOKUP($B162,[1]!Dept_Amt,2,FALSE))</f>
        <v>3279845.56</v>
      </c>
      <c r="S162" s="23"/>
    </row>
    <row r="163" spans="1:20" hidden="1" outlineLevel="2" x14ac:dyDescent="0.25">
      <c r="A163" s="9" t="s">
        <v>87</v>
      </c>
      <c r="B163" s="9" t="str">
        <f t="shared" si="11"/>
        <v>31335</v>
      </c>
      <c r="C163" s="9" t="str">
        <f t="shared" si="23"/>
        <v>EN-Elec/Computer Engr Dept</v>
      </c>
      <c r="D163" s="35" t="str">
        <f t="shared" si="22"/>
        <v>EN-Elec/Computer Engr Dept</v>
      </c>
      <c r="E163" s="36" t="s">
        <v>119</v>
      </c>
      <c r="F163" s="48">
        <v>430624.42999999988</v>
      </c>
      <c r="G163" s="15">
        <v>284584.76999999973</v>
      </c>
      <c r="H163" s="15">
        <v>199513.76000000013</v>
      </c>
      <c r="I163" s="15">
        <v>172536.86000000057</v>
      </c>
      <c r="J163" s="15">
        <v>173447.77000000002</v>
      </c>
      <c r="K163" s="15">
        <v>155279.83999999939</v>
      </c>
      <c r="L163" s="15">
        <v>161012.94000000041</v>
      </c>
      <c r="M163" s="15">
        <v>186531.62999999989</v>
      </c>
      <c r="N163" s="15">
        <v>158865.66000000015</v>
      </c>
      <c r="O163" s="15">
        <v>142879.18999999901</v>
      </c>
      <c r="P163" s="15">
        <v>224247.83999999985</v>
      </c>
      <c r="Q163" s="15">
        <f t="shared" si="18"/>
        <v>215644.60000000056</v>
      </c>
      <c r="R163" s="37">
        <f>IF(ISERROR(VLOOKUP($B163,[1]!Dept_Amt,2,FALSE)),0,VLOOKUP($B163,[1]!Dept_Amt,2,FALSE))</f>
        <v>2505169.2899999996</v>
      </c>
      <c r="S163" s="23"/>
    </row>
    <row r="164" spans="1:20" hidden="1" outlineLevel="2" x14ac:dyDescent="0.25">
      <c r="A164" s="9" t="s">
        <v>88</v>
      </c>
      <c r="B164" s="9" t="str">
        <f t="shared" si="11"/>
        <v>31340</v>
      </c>
      <c r="C164" s="9" t="str">
        <f t="shared" si="23"/>
        <v>EN-Mat Sci/Engr Dept</v>
      </c>
      <c r="D164" s="35" t="str">
        <f t="shared" si="22"/>
        <v>EN-Mat Sci/Engr Dept</v>
      </c>
      <c r="E164" s="36" t="s">
        <v>119</v>
      </c>
      <c r="F164" s="48">
        <v>499836.8</v>
      </c>
      <c r="G164" s="15">
        <v>424672.19</v>
      </c>
      <c r="H164" s="15">
        <v>202645.0699999996</v>
      </c>
      <c r="I164" s="15">
        <v>218297.01000000071</v>
      </c>
      <c r="J164" s="15">
        <v>200678.09000000032</v>
      </c>
      <c r="K164" s="15">
        <v>179162.47999999998</v>
      </c>
      <c r="L164" s="15">
        <v>212161.03999999887</v>
      </c>
      <c r="M164" s="15">
        <v>167301.57000000007</v>
      </c>
      <c r="N164" s="15">
        <v>236288.2600000021</v>
      </c>
      <c r="O164" s="15">
        <v>215279.38999999827</v>
      </c>
      <c r="P164" s="15">
        <v>209699.56000000006</v>
      </c>
      <c r="Q164" s="15">
        <f t="shared" si="18"/>
        <v>157997.81000000006</v>
      </c>
      <c r="R164" s="37">
        <f>IF(ISERROR(VLOOKUP($B164,[1]!Dept_Amt,2,FALSE)),0,VLOOKUP($B164,[1]!Dept_Amt,2,FALSE))</f>
        <v>2924019.27</v>
      </c>
      <c r="S164" s="23"/>
    </row>
    <row r="165" spans="1:20" hidden="1" outlineLevel="2" x14ac:dyDescent="0.25">
      <c r="A165" s="9" t="s">
        <v>89</v>
      </c>
      <c r="B165" s="9" t="str">
        <f t="shared" si="11"/>
        <v>31345</v>
      </c>
      <c r="C165" s="9" t="str">
        <f t="shared" si="23"/>
        <v>EN-Mech/Aero Engr Dept</v>
      </c>
      <c r="D165" s="35" t="str">
        <f t="shared" si="22"/>
        <v>EN-Mech/Aero Engr Dept</v>
      </c>
      <c r="E165" s="36" t="s">
        <v>119</v>
      </c>
      <c r="F165" s="48">
        <v>382218.66000000003</v>
      </c>
      <c r="G165" s="15">
        <v>237388.05000000005</v>
      </c>
      <c r="H165" s="15">
        <v>203219.33000000007</v>
      </c>
      <c r="I165" s="15">
        <v>205723.76999999979</v>
      </c>
      <c r="J165" s="15">
        <v>202643.40000000026</v>
      </c>
      <c r="K165" s="15">
        <v>202401.24999999907</v>
      </c>
      <c r="L165" s="15">
        <v>192745.67000000062</v>
      </c>
      <c r="M165" s="15">
        <v>165771.18999999948</v>
      </c>
      <c r="N165" s="15">
        <v>177279.72000000044</v>
      </c>
      <c r="O165" s="15">
        <v>201580.23000000021</v>
      </c>
      <c r="P165" s="15">
        <v>200759.15000000037</v>
      </c>
      <c r="Q165" s="15">
        <f t="shared" si="18"/>
        <v>171123.07999999914</v>
      </c>
      <c r="R165" s="37">
        <f>IF(ISERROR(VLOOKUP($B165,[1]!Dept_Amt,2,FALSE)),0,VLOOKUP($B165,[1]!Dept_Amt,2,FALSE))</f>
        <v>2542853.4999999995</v>
      </c>
      <c r="S165" s="23"/>
    </row>
    <row r="166" spans="1:20" hidden="1" outlineLevel="2" x14ac:dyDescent="0.25">
      <c r="A166" s="9" t="s">
        <v>90</v>
      </c>
      <c r="B166" s="9" t="str">
        <f t="shared" si="11"/>
        <v>31350</v>
      </c>
      <c r="C166" s="9" t="str">
        <f t="shared" si="23"/>
        <v>EN-Sys/Info Engr Dept</v>
      </c>
      <c r="D166" s="35" t="str">
        <f t="shared" si="22"/>
        <v>EN-Sys/Info Engr Dept</v>
      </c>
      <c r="E166" s="36" t="s">
        <v>119</v>
      </c>
      <c r="F166" s="48">
        <v>301694.07999999996</v>
      </c>
      <c r="G166" s="15">
        <v>122366.59000000008</v>
      </c>
      <c r="H166" s="15">
        <v>72382.739999999932</v>
      </c>
      <c r="I166" s="15">
        <v>82338.550000000454</v>
      </c>
      <c r="J166" s="15">
        <v>55971.169999999693</v>
      </c>
      <c r="K166" s="15">
        <v>106216.82999999984</v>
      </c>
      <c r="L166" s="15">
        <v>143336.7300000001</v>
      </c>
      <c r="M166" s="15">
        <v>104817.34999999986</v>
      </c>
      <c r="N166" s="15">
        <v>101717.67000000004</v>
      </c>
      <c r="O166" s="15">
        <v>104551.22999999975</v>
      </c>
      <c r="P166" s="15">
        <v>110923.60000000033</v>
      </c>
      <c r="Q166" s="15">
        <f t="shared" si="18"/>
        <v>95186.829999999842</v>
      </c>
      <c r="R166" s="37">
        <f>IF(ISERROR(VLOOKUP($B166,[1]!Dept_Amt,2,FALSE)),0,VLOOKUP($B166,[1]!Dept_Amt,2,FALSE))</f>
        <v>1401503.3699999999</v>
      </c>
      <c r="S166" s="23"/>
    </row>
    <row r="167" spans="1:20" hidden="1" outlineLevel="2" x14ac:dyDescent="0.25">
      <c r="A167" s="9" t="s">
        <v>91</v>
      </c>
      <c r="B167" s="9" t="str">
        <f t="shared" si="11"/>
        <v>31355</v>
      </c>
      <c r="C167" s="9" t="str">
        <f t="shared" si="23"/>
        <v>EN-Tech/Culture/Commo Div</v>
      </c>
      <c r="D167" s="35" t="str">
        <f t="shared" si="22"/>
        <v>EN-Tech/Culture/Commo Div</v>
      </c>
      <c r="E167" s="36" t="s">
        <v>119</v>
      </c>
      <c r="F167" s="48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f t="shared" si="18"/>
        <v>0</v>
      </c>
      <c r="R167" s="37">
        <f>IF(ISERROR(VLOOKUP($B167,[1]!Dept_Amt,2,FALSE)),0,VLOOKUP($B167,[1]!Dept_Amt,2,FALSE))</f>
        <v>0</v>
      </c>
      <c r="S167" s="23"/>
    </row>
    <row r="168" spans="1:20" hidden="1" outlineLevel="2" x14ac:dyDescent="0.25">
      <c r="A168" s="17" t="s">
        <v>234</v>
      </c>
      <c r="B168" s="9" t="str">
        <f t="shared" si="11"/>
        <v>31360</v>
      </c>
      <c r="C168" s="9" t="str">
        <f t="shared" si="23"/>
        <v>EN-Engineering and Society Total</v>
      </c>
      <c r="D168" s="35" t="str">
        <f t="shared" si="22"/>
        <v>EN-Engineering and Society Total</v>
      </c>
      <c r="E168" s="36" t="s">
        <v>119</v>
      </c>
      <c r="F168" s="48">
        <v>8948.2999999999993</v>
      </c>
      <c r="G168" s="15">
        <v>13885.350000000002</v>
      </c>
      <c r="H168" s="15">
        <v>7593.8399999999965</v>
      </c>
      <c r="I168" s="15">
        <v>9681.7000000000044</v>
      </c>
      <c r="J168" s="15">
        <v>8509.6299999999974</v>
      </c>
      <c r="K168" s="15">
        <v>6880.4799999999959</v>
      </c>
      <c r="L168" s="15">
        <v>6323.9599999999991</v>
      </c>
      <c r="M168" s="15">
        <v>10339.37000000001</v>
      </c>
      <c r="N168" s="15">
        <v>11301.139999999985</v>
      </c>
      <c r="O168" s="15">
        <v>13216.280000000013</v>
      </c>
      <c r="P168" s="15">
        <v>9430.39</v>
      </c>
      <c r="Q168" s="15">
        <f t="shared" si="18"/>
        <v>18435.459999999992</v>
      </c>
      <c r="R168" s="37">
        <f>IF(ISERROR(VLOOKUP($B168,[1]!Dept_Amt,2,FALSE)),0,VLOOKUP($B168,[1]!Dept_Amt,2,FALSE))</f>
        <v>124545.9</v>
      </c>
      <c r="S168" s="23"/>
    </row>
    <row r="169" spans="1:20" hidden="1" outlineLevel="2" x14ac:dyDescent="0.25">
      <c r="A169" s="17" t="s">
        <v>673</v>
      </c>
      <c r="B169" s="9" t="str">
        <f t="shared" si="11"/>
        <v>31365</v>
      </c>
      <c r="C169" s="9" t="s">
        <v>744</v>
      </c>
      <c r="D169" s="35" t="s">
        <v>744</v>
      </c>
      <c r="E169" s="36" t="s">
        <v>119</v>
      </c>
      <c r="F169" s="48">
        <v>84146.589999999982</v>
      </c>
      <c r="G169" s="15">
        <v>75567.660000000018</v>
      </c>
      <c r="H169" s="15">
        <v>62455.52999999997</v>
      </c>
      <c r="I169" s="15">
        <v>79420.510000000068</v>
      </c>
      <c r="J169" s="15">
        <v>79437.749999999942</v>
      </c>
      <c r="K169" s="15">
        <v>60508.900000000081</v>
      </c>
      <c r="L169" s="15">
        <v>66540.109999999986</v>
      </c>
      <c r="M169" s="15">
        <v>63364.490000000107</v>
      </c>
      <c r="N169" s="15">
        <v>-13632.880000000121</v>
      </c>
      <c r="O169" s="15">
        <v>51616.59999999986</v>
      </c>
      <c r="P169" s="15">
        <v>57309.030000000028</v>
      </c>
      <c r="Q169" s="15">
        <f t="shared" si="18"/>
        <v>37326.949999999953</v>
      </c>
      <c r="R169" s="37">
        <f>IF(ISERROR(VLOOKUP($B169,[1]!Dept_Amt,2,FALSE)),0,VLOOKUP($B169,[1]!Dept_Amt,2,FALSE))</f>
        <v>704061.23999999987</v>
      </c>
      <c r="S169" s="23"/>
    </row>
    <row r="170" spans="1:20" outlineLevel="1" collapsed="1" x14ac:dyDescent="0.25">
      <c r="A170" s="17"/>
      <c r="D170" s="35"/>
      <c r="E170" s="32" t="s">
        <v>750</v>
      </c>
      <c r="F170" s="48">
        <f>SUBTOTAL(9,F157:F169)</f>
        <v>2539108.23</v>
      </c>
      <c r="G170" s="15">
        <f>SUBTOTAL(9,G157:G169)</f>
        <v>1725123.94</v>
      </c>
      <c r="H170" s="15">
        <f>SUBTOTAL(9,H157:H169)</f>
        <v>1259984.1099999999</v>
      </c>
      <c r="I170" s="15">
        <f>SUBTOTAL(9,I157:I169)</f>
        <v>1407582.4300000011</v>
      </c>
      <c r="J170" s="15">
        <f>SUBTOTAL(9,J157:J169)</f>
        <v>1281075.590000001</v>
      </c>
      <c r="K170" s="15">
        <f>SUBTOTAL(9,K157:K169)</f>
        <v>1229766.4099999974</v>
      </c>
      <c r="L170" s="15">
        <f>SUBTOTAL(9,L157:L169)</f>
        <v>1397168.3300000005</v>
      </c>
      <c r="M170" s="15">
        <f>SUBTOTAL(9,M157:M169)</f>
        <v>1244168.0599999991</v>
      </c>
      <c r="N170" s="15">
        <f>SUBTOTAL(9,N157:N169)</f>
        <v>1408048.3000000021</v>
      </c>
      <c r="O170" s="15">
        <f>SUBTOTAL(9,O157:O169)</f>
        <v>1265987.1999999976</v>
      </c>
      <c r="P170" s="15">
        <f>SUBTOTAL(9,P157:P169)</f>
        <v>1407919.4600000011</v>
      </c>
      <c r="Q170" s="15">
        <f>SUBTOTAL(9,Q157:Q169)</f>
        <v>1195500.4399999988</v>
      </c>
      <c r="R170" s="37">
        <f>SUBTOTAL(9,R157:R169)</f>
        <v>17361432.499999996</v>
      </c>
      <c r="S170" s="23"/>
    </row>
    <row r="171" spans="1:20" outlineLevel="1" x14ac:dyDescent="0.25">
      <c r="D171" s="35"/>
      <c r="E171" s="36"/>
      <c r="F171" s="48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f t="shared" si="18"/>
        <v>0</v>
      </c>
      <c r="R171" s="37">
        <f>IF(ISERROR(VLOOKUP($B171,[1]!Dept_Amt,2,FALSE)),0,VLOOKUP($B171,[1]!Dept_Amt,2,FALSE))</f>
        <v>0</v>
      </c>
      <c r="S171" s="23"/>
    </row>
    <row r="172" spans="1:20" hidden="1" outlineLevel="2" x14ac:dyDescent="0.25">
      <c r="A172" s="9" t="s">
        <v>175</v>
      </c>
      <c r="B172" s="9" t="str">
        <f t="shared" si="11"/>
        <v>31150</v>
      </c>
      <c r="C172" s="9" t="str">
        <f t="shared" ref="C172:C180" si="24">MID(A172,7,35)</f>
        <v>CU-Deans Office</v>
      </c>
      <c r="D172" s="35" t="str">
        <f t="shared" ref="D172:D180" si="25">+C172</f>
        <v>CU-Deans Office</v>
      </c>
      <c r="E172" s="39" t="s">
        <v>120</v>
      </c>
      <c r="F172" s="48">
        <v>651.01</v>
      </c>
      <c r="G172" s="15">
        <v>2324.87</v>
      </c>
      <c r="H172" s="15">
        <v>1498.2299999999996</v>
      </c>
      <c r="I172" s="15">
        <v>1498.2400000000007</v>
      </c>
      <c r="J172" s="15">
        <v>1210.83</v>
      </c>
      <c r="K172" s="15">
        <v>1498.2399999999998</v>
      </c>
      <c r="L172" s="15">
        <v>1498.2399999999998</v>
      </c>
      <c r="M172" s="15">
        <v>1498.2299999999996</v>
      </c>
      <c r="N172" s="15">
        <v>1498.2399999999998</v>
      </c>
      <c r="O172" s="15">
        <v>1498.2400000000016</v>
      </c>
      <c r="P172" s="15">
        <v>1498.2399999999998</v>
      </c>
      <c r="Q172" s="15">
        <f t="shared" si="18"/>
        <v>0</v>
      </c>
      <c r="R172" s="37">
        <f>IF(ISERROR(VLOOKUP($B172,[1]!Dept_Amt,2,FALSE)),0,VLOOKUP($B172,[1]!Dept_Amt,2,FALSE))</f>
        <v>16172.61</v>
      </c>
      <c r="S172" s="23"/>
      <c r="T172" s="21"/>
    </row>
    <row r="173" spans="1:20" hidden="1" outlineLevel="2" x14ac:dyDescent="0.25">
      <c r="A173" s="9" t="s">
        <v>92</v>
      </c>
      <c r="B173" s="9" t="str">
        <f t="shared" si="11"/>
        <v>31155</v>
      </c>
      <c r="C173" s="9" t="str">
        <f t="shared" si="24"/>
        <v>CU-Curr Instr &amp; Sp Ed</v>
      </c>
      <c r="D173" s="35" t="str">
        <f t="shared" si="25"/>
        <v>CU-Curr Instr &amp; Sp Ed</v>
      </c>
      <c r="E173" s="39" t="s">
        <v>120</v>
      </c>
      <c r="F173" s="48">
        <v>126149.97</v>
      </c>
      <c r="G173" s="15">
        <v>109990.45999999999</v>
      </c>
      <c r="H173" s="15">
        <v>141178.12</v>
      </c>
      <c r="I173" s="15">
        <v>109667.32000000007</v>
      </c>
      <c r="J173" s="15">
        <v>78777.969999999914</v>
      </c>
      <c r="K173" s="15">
        <v>75869.199999999953</v>
      </c>
      <c r="L173" s="15">
        <v>27506.239999999874</v>
      </c>
      <c r="M173" s="15">
        <v>68655.680000000284</v>
      </c>
      <c r="N173" s="15">
        <v>83003.889999999898</v>
      </c>
      <c r="O173" s="15">
        <v>98791.810000000056</v>
      </c>
      <c r="P173" s="15">
        <v>89038.639999999898</v>
      </c>
      <c r="Q173" s="15">
        <f t="shared" si="18"/>
        <v>61425.539999999921</v>
      </c>
      <c r="R173" s="37">
        <f>IF(ISERROR(VLOOKUP($B173,[1]!Dept_Amt,2,FALSE)),0,VLOOKUP($B173,[1]!Dept_Amt,2,FALSE))</f>
        <v>1070054.8399999999</v>
      </c>
      <c r="S173" s="23"/>
      <c r="T173" s="21"/>
    </row>
    <row r="174" spans="1:20" hidden="1" outlineLevel="2" x14ac:dyDescent="0.25">
      <c r="A174" s="9" t="s">
        <v>93</v>
      </c>
      <c r="B174" s="9" t="str">
        <f t="shared" si="11"/>
        <v>31160</v>
      </c>
      <c r="C174" s="9" t="str">
        <f t="shared" si="24"/>
        <v>CU-Human Svcs</v>
      </c>
      <c r="D174" s="35" t="str">
        <f t="shared" si="25"/>
        <v>CU-Human Svcs</v>
      </c>
      <c r="E174" s="39" t="s">
        <v>120</v>
      </c>
      <c r="F174" s="48">
        <v>26505.32</v>
      </c>
      <c r="G174" s="15">
        <v>27874.339999999997</v>
      </c>
      <c r="H174" s="15">
        <v>18705.609999999979</v>
      </c>
      <c r="I174" s="15">
        <v>21727.790000000023</v>
      </c>
      <c r="J174" s="15">
        <v>18616.709999999992</v>
      </c>
      <c r="K174" s="15">
        <v>24421.99000000002</v>
      </c>
      <c r="L174" s="15">
        <v>18557.440000000002</v>
      </c>
      <c r="M174" s="15">
        <v>24269.249999999971</v>
      </c>
      <c r="N174" s="15">
        <v>30697.310000000027</v>
      </c>
      <c r="O174" s="15">
        <v>23573.369999999937</v>
      </c>
      <c r="P174" s="15">
        <v>26740.580000000075</v>
      </c>
      <c r="Q174" s="15">
        <f t="shared" si="18"/>
        <v>16456.619999999995</v>
      </c>
      <c r="R174" s="37">
        <f>IF(ISERROR(VLOOKUP($B174,[1]!Dept_Amt,2,FALSE)),0,VLOOKUP($B174,[1]!Dept_Amt,2,FALSE))</f>
        <v>278146.33</v>
      </c>
      <c r="S174" s="23"/>
      <c r="T174" s="21"/>
    </row>
    <row r="175" spans="1:20" hidden="1" outlineLevel="2" x14ac:dyDescent="0.25">
      <c r="A175" s="9" t="s">
        <v>94</v>
      </c>
      <c r="B175" s="9" t="str">
        <f t="shared" si="11"/>
        <v>31165</v>
      </c>
      <c r="C175" s="9" t="str">
        <f t="shared" si="24"/>
        <v>CU-Leadshp, Fndns &amp; Pol Studies</v>
      </c>
      <c r="D175" s="35" t="str">
        <f t="shared" si="25"/>
        <v>CU-Leadshp, Fndns &amp; Pol Studies</v>
      </c>
      <c r="E175" s="39" t="s">
        <v>120</v>
      </c>
      <c r="F175" s="48">
        <v>31051.530000000002</v>
      </c>
      <c r="G175" s="15">
        <v>20832.239999999994</v>
      </c>
      <c r="H175" s="15">
        <v>22258.060000000005</v>
      </c>
      <c r="I175" s="15">
        <v>15550.339999999997</v>
      </c>
      <c r="J175" s="15">
        <v>9617.4700000000012</v>
      </c>
      <c r="K175" s="15">
        <v>9439.7299999999959</v>
      </c>
      <c r="L175" s="15">
        <v>10998.809999999998</v>
      </c>
      <c r="M175" s="15">
        <v>13137.079999999987</v>
      </c>
      <c r="N175" s="15">
        <v>19121.73000000001</v>
      </c>
      <c r="O175" s="15">
        <v>16173.049999999988</v>
      </c>
      <c r="P175" s="15">
        <v>24510.170000000042</v>
      </c>
      <c r="Q175" s="15">
        <f t="shared" si="18"/>
        <v>5648.1899999999732</v>
      </c>
      <c r="R175" s="37">
        <f>IF(ISERROR(VLOOKUP($B175,[1]!Dept_Amt,2,FALSE)),0,VLOOKUP($B175,[1]!Dept_Amt,2,FALSE))</f>
        <v>198338.4</v>
      </c>
      <c r="S175" s="23"/>
      <c r="T175" s="21"/>
    </row>
    <row r="176" spans="1:20" hidden="1" outlineLevel="2" x14ac:dyDescent="0.25">
      <c r="A176" s="9" t="s">
        <v>213</v>
      </c>
      <c r="B176" s="9" t="str">
        <f t="shared" si="11"/>
        <v>31170</v>
      </c>
      <c r="C176" s="9" t="str">
        <f t="shared" si="24"/>
        <v>CU-CASTL</v>
      </c>
      <c r="D176" s="35" t="str">
        <f t="shared" si="25"/>
        <v>CU-CASTL</v>
      </c>
      <c r="E176" s="39" t="s">
        <v>120</v>
      </c>
      <c r="F176" s="48">
        <v>214473.99</v>
      </c>
      <c r="G176" s="15">
        <v>138162.12</v>
      </c>
      <c r="H176" s="15">
        <v>149987.14999999991</v>
      </c>
      <c r="I176" s="15">
        <v>147044.15999999992</v>
      </c>
      <c r="J176" s="15">
        <v>122968.09000000008</v>
      </c>
      <c r="K176" s="15">
        <v>140730.72999999998</v>
      </c>
      <c r="L176" s="15">
        <v>127043.60999999999</v>
      </c>
      <c r="M176" s="15">
        <v>109373.40000000014</v>
      </c>
      <c r="N176" s="15">
        <v>170841.2799999991</v>
      </c>
      <c r="O176" s="15">
        <v>173188.12000000058</v>
      </c>
      <c r="P176" s="15">
        <v>157777.13000000012</v>
      </c>
      <c r="Q176" s="15">
        <f t="shared" si="18"/>
        <v>155493.27000000002</v>
      </c>
      <c r="R176" s="37">
        <f>IF(ISERROR(VLOOKUP($B176,[1]!Dept_Amt,2,FALSE)),0,VLOOKUP($B176,[1]!Dept_Amt,2,FALSE))</f>
        <v>1807083.0499999998</v>
      </c>
      <c r="S176" s="23"/>
      <c r="T176" s="21"/>
    </row>
    <row r="177" spans="1:20" hidden="1" outlineLevel="2" x14ac:dyDescent="0.25">
      <c r="A177" s="9" t="s">
        <v>214</v>
      </c>
      <c r="B177" s="9" t="str">
        <f t="shared" si="11"/>
        <v>31175</v>
      </c>
      <c r="C177" s="9" t="str">
        <f t="shared" si="24"/>
        <v>CU-CPYD</v>
      </c>
      <c r="D177" s="35" t="str">
        <f t="shared" si="25"/>
        <v>CU-CPYD</v>
      </c>
      <c r="E177" s="39" t="s">
        <v>120</v>
      </c>
      <c r="F177" s="48">
        <v>42568.350000000013</v>
      </c>
      <c r="G177" s="15">
        <v>28563.339999999975</v>
      </c>
      <c r="H177" s="15">
        <v>48177.620000000024</v>
      </c>
      <c r="I177" s="15">
        <v>45900.699999999968</v>
      </c>
      <c r="J177" s="15">
        <v>43442.820000000007</v>
      </c>
      <c r="K177" s="15">
        <v>30823.100000000064</v>
      </c>
      <c r="L177" s="15">
        <v>48466.75</v>
      </c>
      <c r="M177" s="15">
        <v>38109.29999999993</v>
      </c>
      <c r="N177" s="15">
        <v>39215.799999999988</v>
      </c>
      <c r="O177" s="15">
        <v>47229.01999999996</v>
      </c>
      <c r="P177" s="15">
        <v>43184.709999999963</v>
      </c>
      <c r="Q177" s="15">
        <f t="shared" si="18"/>
        <v>43575.900000000023</v>
      </c>
      <c r="R177" s="37">
        <f>IF(ISERROR(VLOOKUP($B177,[1]!Dept_Amt,2,FALSE)),0,VLOOKUP($B177,[1]!Dept_Amt,2,FALSE))</f>
        <v>499257.40999999992</v>
      </c>
      <c r="S177" s="23"/>
      <c r="T177" s="21"/>
    </row>
    <row r="178" spans="1:20" hidden="1" outlineLevel="2" x14ac:dyDescent="0.25">
      <c r="A178" s="9" t="s">
        <v>215</v>
      </c>
      <c r="B178" s="12" t="str">
        <f t="shared" si="11"/>
        <v>31180</v>
      </c>
      <c r="C178" s="9" t="str">
        <f t="shared" si="24"/>
        <v xml:space="preserve">CU-Center on Education Policy </v>
      </c>
      <c r="D178" s="35" t="str">
        <f t="shared" si="25"/>
        <v xml:space="preserve">CU-Center on Education Policy </v>
      </c>
      <c r="E178" s="39" t="s">
        <v>120</v>
      </c>
      <c r="F178" s="48">
        <v>63583.43</v>
      </c>
      <c r="G178" s="15">
        <v>40637.519999999997</v>
      </c>
      <c r="H178" s="15">
        <v>41102.090000000011</v>
      </c>
      <c r="I178" s="15">
        <v>66053.820000000065</v>
      </c>
      <c r="J178" s="15">
        <v>32845.759999999893</v>
      </c>
      <c r="K178" s="15">
        <v>45836.780000000057</v>
      </c>
      <c r="L178" s="15">
        <v>44374.27999999997</v>
      </c>
      <c r="M178" s="15">
        <v>42140.540000000037</v>
      </c>
      <c r="N178" s="15">
        <v>48620.070000000065</v>
      </c>
      <c r="O178" s="15">
        <v>45413.610000000044</v>
      </c>
      <c r="P178" s="15">
        <v>51427.399999999907</v>
      </c>
      <c r="Q178" s="15">
        <f t="shared" si="18"/>
        <v>33183.540000000037</v>
      </c>
      <c r="R178" s="37">
        <f>IF(ISERROR(VLOOKUP($B178,[1]!Dept_Amt,2,FALSE)),0,VLOOKUP($B178,[1]!Dept_Amt,2,FALSE))</f>
        <v>555218.84000000008</v>
      </c>
      <c r="S178" s="23"/>
    </row>
    <row r="179" spans="1:20" hidden="1" outlineLevel="2" x14ac:dyDescent="0.25">
      <c r="A179" s="13" t="s">
        <v>216</v>
      </c>
      <c r="B179" s="12" t="str">
        <f t="shared" si="11"/>
        <v>31185</v>
      </c>
      <c r="C179" s="9" t="str">
        <f t="shared" si="24"/>
        <v>CU-Ctr for Study of Effective Teach</v>
      </c>
      <c r="D179" s="35" t="str">
        <f t="shared" si="25"/>
        <v>CU-Ctr for Study of Effective Teach</v>
      </c>
      <c r="E179" s="39" t="s">
        <v>120</v>
      </c>
      <c r="F179" s="48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f t="shared" si="18"/>
        <v>0</v>
      </c>
      <c r="R179" s="37">
        <f>IF(ISERROR(VLOOKUP($B179,[1]!Dept_Amt,2,FALSE)),0,VLOOKUP($B179,[1]!Dept_Amt,2,FALSE))</f>
        <v>0</v>
      </c>
      <c r="S179" s="23"/>
    </row>
    <row r="180" spans="1:20" hidden="1" outlineLevel="2" x14ac:dyDescent="0.25">
      <c r="A180" s="24" t="s">
        <v>241</v>
      </c>
      <c r="B180" s="12" t="str">
        <f t="shared" si="11"/>
        <v>31200</v>
      </c>
      <c r="C180" s="9" t="str">
        <f t="shared" si="24"/>
        <v>CU-Kinesiology</v>
      </c>
      <c r="D180" s="35" t="str">
        <f t="shared" si="25"/>
        <v>CU-Kinesiology</v>
      </c>
      <c r="E180" s="39" t="s">
        <v>120</v>
      </c>
      <c r="F180" s="48">
        <v>5385.57</v>
      </c>
      <c r="G180" s="15">
        <v>5570.2800000000007</v>
      </c>
      <c r="H180" s="15">
        <v>4177.2999999999993</v>
      </c>
      <c r="I180" s="15">
        <v>30454.329999999994</v>
      </c>
      <c r="J180" s="15">
        <v>11487.669999999998</v>
      </c>
      <c r="K180" s="15">
        <v>5733.2000000000116</v>
      </c>
      <c r="L180" s="15">
        <v>10016.11</v>
      </c>
      <c r="M180" s="15">
        <v>16221.749999999985</v>
      </c>
      <c r="N180" s="15">
        <v>18987.22</v>
      </c>
      <c r="O180" s="15">
        <v>24097.48000000001</v>
      </c>
      <c r="P180" s="15">
        <v>12424.039999999979</v>
      </c>
      <c r="Q180" s="15">
        <f t="shared" si="18"/>
        <v>6538.710000000021</v>
      </c>
      <c r="R180" s="37">
        <f>IF(ISERROR(VLOOKUP($B180,[1]!Dept_Amt,2,FALSE)),0,VLOOKUP($B180,[1]!Dept_Amt,2,FALSE))</f>
        <v>151093.66</v>
      </c>
      <c r="S180" s="23"/>
    </row>
    <row r="181" spans="1:20" outlineLevel="1" collapsed="1" x14ac:dyDescent="0.25">
      <c r="A181" s="24"/>
      <c r="B181" s="12"/>
      <c r="D181" s="35"/>
      <c r="E181" s="32" t="s">
        <v>751</v>
      </c>
      <c r="F181" s="48">
        <f>SUBTOTAL(9,F172:F180)</f>
        <v>510369.17</v>
      </c>
      <c r="G181" s="15">
        <f>SUBTOTAL(9,G172:G180)</f>
        <v>373955.17</v>
      </c>
      <c r="H181" s="15">
        <f>SUBTOTAL(9,H172:H180)</f>
        <v>427084.17999999993</v>
      </c>
      <c r="I181" s="15">
        <f>SUBTOTAL(9,I172:I180)</f>
        <v>437896.7</v>
      </c>
      <c r="J181" s="15">
        <f>SUBTOTAL(9,J172:J180)</f>
        <v>318967.31999999989</v>
      </c>
      <c r="K181" s="15">
        <f>SUBTOTAL(9,K172:K180)</f>
        <v>334352.97000000003</v>
      </c>
      <c r="L181" s="15">
        <f>SUBTOTAL(9,L172:L180)</f>
        <v>288461.47999999981</v>
      </c>
      <c r="M181" s="15">
        <f>SUBTOTAL(9,M172:M180)</f>
        <v>313405.23000000033</v>
      </c>
      <c r="N181" s="15">
        <f>SUBTOTAL(9,N172:N180)</f>
        <v>411985.53999999911</v>
      </c>
      <c r="O181" s="15">
        <f>SUBTOTAL(9,O172:O180)</f>
        <v>429964.70000000054</v>
      </c>
      <c r="P181" s="15">
        <f>SUBTOTAL(9,P172:P180)</f>
        <v>406600.91</v>
      </c>
      <c r="Q181" s="15">
        <f>SUBTOTAL(9,Q172:Q180)</f>
        <v>322321.76999999996</v>
      </c>
      <c r="R181" s="37">
        <f>SUBTOTAL(9,R172:R180)</f>
        <v>4575365.1399999997</v>
      </c>
      <c r="S181" s="23"/>
    </row>
    <row r="182" spans="1:20" outlineLevel="1" x14ac:dyDescent="0.25">
      <c r="D182" s="35"/>
      <c r="E182" s="36"/>
      <c r="F182" s="48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f t="shared" si="18"/>
        <v>0</v>
      </c>
      <c r="R182" s="37">
        <f>IF(ISERROR(VLOOKUP($B182,[1]!Dept_Amt,2,FALSE)),0,VLOOKUP($B182,[1]!Dept_Amt,2,FALSE))</f>
        <v>0</v>
      </c>
      <c r="S182" s="23"/>
    </row>
    <row r="183" spans="1:20" hidden="1" outlineLevel="2" x14ac:dyDescent="0.25">
      <c r="A183" s="9" t="s">
        <v>137</v>
      </c>
      <c r="B183" s="9" t="str">
        <f t="shared" si="11"/>
        <v>31655</v>
      </c>
      <c r="C183" s="9" t="str">
        <f t="shared" ref="C183:C218" si="26">MID(A183,7,35)</f>
        <v>AS-Anthropology</v>
      </c>
      <c r="D183" s="35" t="str">
        <f t="shared" ref="D183:D218" si="27">+C183</f>
        <v>AS-Anthropology</v>
      </c>
      <c r="E183" s="36" t="s">
        <v>110</v>
      </c>
      <c r="F183" s="48">
        <v>9946.14</v>
      </c>
      <c r="G183" s="15">
        <v>5632.2400000000016</v>
      </c>
      <c r="H183" s="15">
        <v>5624.52</v>
      </c>
      <c r="I183" s="15">
        <v>1445.8499999999949</v>
      </c>
      <c r="J183" s="15">
        <v>3497.8100000000013</v>
      </c>
      <c r="K183" s="15">
        <v>3643.84</v>
      </c>
      <c r="L183" s="15">
        <v>3510.8000000000065</v>
      </c>
      <c r="M183" s="15">
        <v>3587.8699999999953</v>
      </c>
      <c r="N183" s="15">
        <v>3820.5800000000017</v>
      </c>
      <c r="O183" s="15">
        <v>3711.3699999999953</v>
      </c>
      <c r="P183" s="15">
        <v>4078.6200000000099</v>
      </c>
      <c r="Q183" s="15">
        <f t="shared" si="18"/>
        <v>6157.6399999999994</v>
      </c>
      <c r="R183" s="37">
        <f>IF(ISERROR(VLOOKUP($B183,[1]!Dept_Amt,2,FALSE)),0,VLOOKUP($B183,[1]!Dept_Amt,2,FALSE))</f>
        <v>54657.280000000006</v>
      </c>
      <c r="S183" s="23"/>
    </row>
    <row r="184" spans="1:20" hidden="1" outlineLevel="2" x14ac:dyDescent="0.25">
      <c r="A184" s="18" t="s">
        <v>232</v>
      </c>
      <c r="B184" s="9" t="str">
        <f t="shared" si="11"/>
        <v>31660</v>
      </c>
      <c r="C184" s="9" t="str">
        <f t="shared" ref="C184" si="28">MID(A184,7,35)</f>
        <v>AS-Art</v>
      </c>
      <c r="D184" s="35" t="str">
        <f t="shared" ref="D184" si="29">+C184</f>
        <v>AS-Art</v>
      </c>
      <c r="E184" s="36" t="s">
        <v>110</v>
      </c>
      <c r="F184" s="48">
        <v>0</v>
      </c>
      <c r="G184" s="15">
        <v>0</v>
      </c>
      <c r="H184" s="15">
        <v>-0.03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f t="shared" si="18"/>
        <v>0</v>
      </c>
      <c r="R184" s="37">
        <f>IF(ISERROR(VLOOKUP($B184,[1]!Dept_Amt,2,FALSE)),0,VLOOKUP($B184,[1]!Dept_Amt,2,FALSE))</f>
        <v>-0.03</v>
      </c>
      <c r="S184" s="23"/>
    </row>
    <row r="185" spans="1:20" hidden="1" outlineLevel="2" x14ac:dyDescent="0.25">
      <c r="A185" s="9" t="s">
        <v>1</v>
      </c>
      <c r="B185" s="9" t="str">
        <f t="shared" si="11"/>
        <v>31670</v>
      </c>
      <c r="C185" s="9" t="str">
        <f t="shared" si="26"/>
        <v>AS-Astronomy</v>
      </c>
      <c r="D185" s="35" t="str">
        <f t="shared" si="27"/>
        <v>AS-Astronomy</v>
      </c>
      <c r="E185" s="36" t="s">
        <v>110</v>
      </c>
      <c r="F185" s="48">
        <v>111635.25</v>
      </c>
      <c r="G185" s="15">
        <v>96545.360000000015</v>
      </c>
      <c r="H185" s="15">
        <v>25950.669999999955</v>
      </c>
      <c r="I185" s="15">
        <v>19275.330000000016</v>
      </c>
      <c r="J185" s="15">
        <v>8637.8899999999849</v>
      </c>
      <c r="K185" s="15">
        <v>32784.420000000013</v>
      </c>
      <c r="L185" s="15">
        <v>31966.250000000058</v>
      </c>
      <c r="M185" s="15">
        <v>24467.060000000056</v>
      </c>
      <c r="N185" s="15">
        <v>31505.109999999986</v>
      </c>
      <c r="O185" s="15">
        <v>32795.530000000028</v>
      </c>
      <c r="P185" s="15">
        <v>25449.669999999984</v>
      </c>
      <c r="Q185" s="15">
        <f t="shared" si="18"/>
        <v>79544.450000000012</v>
      </c>
      <c r="R185" s="37">
        <f>IF(ISERROR(VLOOKUP($B185,[1]!Dept_Amt,2,FALSE)),0,VLOOKUP($B185,[1]!Dept_Amt,2,FALSE))</f>
        <v>520556.99000000011</v>
      </c>
      <c r="S185" s="23"/>
    </row>
    <row r="186" spans="1:20" hidden="1" outlineLevel="2" x14ac:dyDescent="0.25">
      <c r="A186" s="9" t="s">
        <v>144</v>
      </c>
      <c r="B186" s="9" t="str">
        <f t="shared" si="11"/>
        <v>31671</v>
      </c>
      <c r="C186" s="9" t="str">
        <f t="shared" si="26"/>
        <v>AS-VITA Inst for Theoretical Astron</v>
      </c>
      <c r="D186" s="35" t="str">
        <f t="shared" si="27"/>
        <v>AS-VITA Inst for Theoretical Astron</v>
      </c>
      <c r="E186" s="36" t="s">
        <v>110</v>
      </c>
      <c r="F186" s="48">
        <v>53900.799999999996</v>
      </c>
      <c r="G186" s="15">
        <v>32466.250000000007</v>
      </c>
      <c r="H186" s="15">
        <v>16968.86</v>
      </c>
      <c r="I186" s="15">
        <v>22591.699999999997</v>
      </c>
      <c r="J186" s="15">
        <v>16145.150000000009</v>
      </c>
      <c r="K186" s="15">
        <v>25910.319999999978</v>
      </c>
      <c r="L186" s="15">
        <v>28165.370000000024</v>
      </c>
      <c r="M186" s="15">
        <v>19315.540000000008</v>
      </c>
      <c r="N186" s="15">
        <v>26514.969999999972</v>
      </c>
      <c r="O186" s="15">
        <v>19329.540000000008</v>
      </c>
      <c r="P186" s="15">
        <v>16918.270000000019</v>
      </c>
      <c r="Q186" s="15">
        <f t="shared" si="18"/>
        <v>54012.710000000021</v>
      </c>
      <c r="R186" s="37">
        <f>IF(ISERROR(VLOOKUP($B186,[1]!Dept_Amt,2,FALSE)),0,VLOOKUP($B186,[1]!Dept_Amt,2,FALSE))</f>
        <v>332239.48000000004</v>
      </c>
      <c r="S186" s="23"/>
    </row>
    <row r="187" spans="1:20" hidden="1" outlineLevel="2" x14ac:dyDescent="0.25">
      <c r="A187" s="9" t="s">
        <v>2</v>
      </c>
      <c r="B187" s="9" t="str">
        <f t="shared" si="11"/>
        <v>31680</v>
      </c>
      <c r="C187" s="9" t="str">
        <f t="shared" si="26"/>
        <v>AS-Biology</v>
      </c>
      <c r="D187" s="35" t="str">
        <f t="shared" si="27"/>
        <v>AS-Biology</v>
      </c>
      <c r="E187" s="36" t="s">
        <v>110</v>
      </c>
      <c r="F187" s="48">
        <v>480935.35000000015</v>
      </c>
      <c r="G187" s="15">
        <v>309325.2099999999</v>
      </c>
      <c r="H187" s="15">
        <v>237692.63999999978</v>
      </c>
      <c r="I187" s="15">
        <v>297620.11</v>
      </c>
      <c r="J187" s="15">
        <v>259377.19000000018</v>
      </c>
      <c r="K187" s="15">
        <v>218148.26999999955</v>
      </c>
      <c r="L187" s="15">
        <v>182714.08000000077</v>
      </c>
      <c r="M187" s="15">
        <v>245539.98000000021</v>
      </c>
      <c r="N187" s="15">
        <v>242987.69999999879</v>
      </c>
      <c r="O187" s="15">
        <v>190600.03000000026</v>
      </c>
      <c r="P187" s="15">
        <v>248572.86000000034</v>
      </c>
      <c r="Q187" s="15">
        <f t="shared" si="18"/>
        <v>274441.48999999836</v>
      </c>
      <c r="R187" s="37">
        <f>IF(ISERROR(VLOOKUP($B187,[1]!Dept_Amt,2,FALSE)),0,VLOOKUP($B187,[1]!Dept_Amt,2,FALSE))</f>
        <v>3187954.9099999983</v>
      </c>
      <c r="S187" s="23"/>
    </row>
    <row r="188" spans="1:20" hidden="1" outlineLevel="2" x14ac:dyDescent="0.25">
      <c r="A188" s="9" t="s">
        <v>3</v>
      </c>
      <c r="B188" s="9" t="str">
        <f t="shared" si="11"/>
        <v>31685</v>
      </c>
      <c r="C188" s="9" t="str">
        <f t="shared" si="26"/>
        <v>AS-Blandy Experimental Farm</v>
      </c>
      <c r="D188" s="35" t="str">
        <f t="shared" si="27"/>
        <v>AS-Blandy Experimental Farm</v>
      </c>
      <c r="E188" s="36" t="s">
        <v>110</v>
      </c>
      <c r="F188" s="48">
        <v>515.95000000000005</v>
      </c>
      <c r="G188" s="15">
        <v>34.569999999999936</v>
      </c>
      <c r="H188" s="15">
        <v>390.20000000000005</v>
      </c>
      <c r="I188" s="15">
        <v>1189.5800000000002</v>
      </c>
      <c r="J188" s="15">
        <v>3224.9799999999996</v>
      </c>
      <c r="K188" s="15">
        <v>567.79</v>
      </c>
      <c r="L188" s="15">
        <v>1647.3700000000008</v>
      </c>
      <c r="M188" s="15">
        <v>3578.6499999999996</v>
      </c>
      <c r="N188" s="15">
        <v>683.98999999999978</v>
      </c>
      <c r="O188" s="15">
        <v>212.93000000000029</v>
      </c>
      <c r="P188" s="15">
        <v>3431.91</v>
      </c>
      <c r="Q188" s="15">
        <f t="shared" si="18"/>
        <v>8678.76</v>
      </c>
      <c r="R188" s="37">
        <f>IF(ISERROR(VLOOKUP($B188,[1]!Dept_Amt,2,FALSE)),0,VLOOKUP($B188,[1]!Dept_Amt,2,FALSE))</f>
        <v>24156.68</v>
      </c>
      <c r="S188" s="23"/>
    </row>
    <row r="189" spans="1:20" hidden="1" outlineLevel="2" x14ac:dyDescent="0.25">
      <c r="A189" s="10" t="s">
        <v>242</v>
      </c>
      <c r="B189" s="9" t="str">
        <f t="shared" si="11"/>
        <v>31690</v>
      </c>
      <c r="C189" s="9" t="str">
        <f t="shared" si="26"/>
        <v>PV-Book Arts Press</v>
      </c>
      <c r="D189" s="35" t="str">
        <f t="shared" si="27"/>
        <v>PV-Book Arts Press</v>
      </c>
      <c r="E189" s="36" t="s">
        <v>110</v>
      </c>
      <c r="F189" s="48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f t="shared" si="18"/>
        <v>0</v>
      </c>
      <c r="R189" s="37">
        <f>IF(ISERROR(VLOOKUP($B189,[1]!Dept_Amt,2,FALSE)),0,VLOOKUP($B189,[1]!Dept_Amt,2,FALSE))</f>
        <v>0</v>
      </c>
      <c r="S189" s="23"/>
    </row>
    <row r="190" spans="1:20" hidden="1" outlineLevel="2" x14ac:dyDescent="0.25">
      <c r="A190" s="9" t="s">
        <v>4</v>
      </c>
      <c r="B190" s="9" t="str">
        <f t="shared" si="11"/>
        <v>31695</v>
      </c>
      <c r="C190" s="9" t="str">
        <f t="shared" si="26"/>
        <v>AS-Chemistry</v>
      </c>
      <c r="D190" s="35" t="str">
        <f t="shared" si="27"/>
        <v>AS-Chemistry</v>
      </c>
      <c r="E190" s="36" t="s">
        <v>110</v>
      </c>
      <c r="F190" s="48">
        <v>476687.16999999987</v>
      </c>
      <c r="G190" s="15">
        <v>327775.06000000035</v>
      </c>
      <c r="H190" s="15">
        <v>190621.24999999988</v>
      </c>
      <c r="I190" s="15">
        <v>272489.25000000012</v>
      </c>
      <c r="J190" s="15">
        <v>155736.52999999956</v>
      </c>
      <c r="K190" s="15">
        <v>149433.02000000002</v>
      </c>
      <c r="L190" s="15">
        <v>166876.19000000064</v>
      </c>
      <c r="M190" s="15">
        <v>152542.9299999997</v>
      </c>
      <c r="N190" s="15">
        <v>200356.84999999986</v>
      </c>
      <c r="O190" s="15">
        <v>198312.50999999885</v>
      </c>
      <c r="P190" s="15">
        <v>184115.60999999987</v>
      </c>
      <c r="Q190" s="15">
        <f t="shared" si="18"/>
        <v>319582.36999999871</v>
      </c>
      <c r="R190" s="37">
        <f>IF(ISERROR(VLOOKUP($B190,[1]!Dept_Amt,2,FALSE)),0,VLOOKUP($B190,[1]!Dept_Amt,2,FALSE))</f>
        <v>2794528.7399999974</v>
      </c>
      <c r="S190" s="23"/>
    </row>
    <row r="191" spans="1:20" hidden="1" outlineLevel="2" x14ac:dyDescent="0.25">
      <c r="A191" s="9" t="s">
        <v>217</v>
      </c>
      <c r="B191" s="9" t="str">
        <f t="shared" si="11"/>
        <v>31700</v>
      </c>
      <c r="C191" s="9" t="str">
        <f t="shared" si="26"/>
        <v>AS-Classics</v>
      </c>
      <c r="D191" s="35" t="str">
        <f t="shared" si="27"/>
        <v>AS-Classics</v>
      </c>
      <c r="E191" s="36" t="s">
        <v>110</v>
      </c>
      <c r="F191" s="48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f t="shared" si="18"/>
        <v>0</v>
      </c>
      <c r="R191" s="37">
        <f>IF(ISERROR(VLOOKUP($B191,[1]!Dept_Amt,2,FALSE)),0,VLOOKUP($B191,[1]!Dept_Amt,2,FALSE))</f>
        <v>0</v>
      </c>
      <c r="S191" s="23"/>
    </row>
    <row r="192" spans="1:20" hidden="1" outlineLevel="2" x14ac:dyDescent="0.25">
      <c r="A192" s="9" t="s">
        <v>218</v>
      </c>
      <c r="B192" s="9" t="str">
        <f t="shared" si="11"/>
        <v>31710</v>
      </c>
      <c r="C192" s="9" t="str">
        <f t="shared" si="26"/>
        <v>AS-Ctr for East Asian Studies</v>
      </c>
      <c r="D192" s="35" t="str">
        <f t="shared" si="27"/>
        <v>AS-Ctr for East Asian Studies</v>
      </c>
      <c r="E192" s="36" t="s">
        <v>110</v>
      </c>
      <c r="F192" s="48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f t="shared" si="18"/>
        <v>0</v>
      </c>
      <c r="R192" s="37">
        <f>IF(ISERROR(VLOOKUP($B192,[1]!Dept_Amt,2,FALSE)),0,VLOOKUP($B192,[1]!Dept_Amt,2,FALSE))</f>
        <v>0</v>
      </c>
      <c r="S192" s="23"/>
    </row>
    <row r="193" spans="1:19" hidden="1" outlineLevel="2" x14ac:dyDescent="0.25">
      <c r="A193" s="9" t="s">
        <v>5</v>
      </c>
      <c r="B193" s="9" t="str">
        <f t="shared" si="11"/>
        <v>31725</v>
      </c>
      <c r="C193" s="9" t="str">
        <f t="shared" si="26"/>
        <v>AS-Ctr for South Asian Studies</v>
      </c>
      <c r="D193" s="35" t="str">
        <f t="shared" si="27"/>
        <v>AS-Ctr for South Asian Studies</v>
      </c>
      <c r="E193" s="36" t="s">
        <v>110</v>
      </c>
      <c r="F193" s="48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f t="shared" si="18"/>
        <v>0</v>
      </c>
      <c r="R193" s="37">
        <f>IF(ISERROR(VLOOKUP($B193,[1]!Dept_Amt,2,FALSE)),0,VLOOKUP($B193,[1]!Dept_Amt,2,FALSE))</f>
        <v>0</v>
      </c>
      <c r="S193" s="23"/>
    </row>
    <row r="194" spans="1:19" hidden="1" outlineLevel="2" x14ac:dyDescent="0.25">
      <c r="A194" s="9" t="s">
        <v>145</v>
      </c>
      <c r="B194" s="9" t="str">
        <f t="shared" si="11"/>
        <v>31735</v>
      </c>
      <c r="C194" s="9" t="str">
        <f t="shared" si="26"/>
        <v>AS-Drama Operations</v>
      </c>
      <c r="D194" s="35" t="str">
        <f t="shared" si="27"/>
        <v>AS-Drama Operations</v>
      </c>
      <c r="E194" s="36" t="s">
        <v>110</v>
      </c>
      <c r="F194" s="48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f t="shared" si="18"/>
        <v>0</v>
      </c>
      <c r="R194" s="37">
        <f>IF(ISERROR(VLOOKUP($B194,[1]!Dept_Amt,2,FALSE)),0,VLOOKUP($B194,[1]!Dept_Amt,2,FALSE))</f>
        <v>0</v>
      </c>
      <c r="S194" s="23"/>
    </row>
    <row r="195" spans="1:19" hidden="1" outlineLevel="2" x14ac:dyDescent="0.25">
      <c r="A195" s="9" t="s">
        <v>219</v>
      </c>
      <c r="B195" s="9" t="str">
        <f t="shared" si="11"/>
        <v>31747</v>
      </c>
      <c r="C195" s="9" t="str">
        <f t="shared" si="26"/>
        <v>AS-E Asian Lang Lit &amp; Cultures</v>
      </c>
      <c r="D195" s="35" t="str">
        <f t="shared" si="27"/>
        <v>AS-E Asian Lang Lit &amp; Cultures</v>
      </c>
      <c r="E195" s="36" t="s">
        <v>110</v>
      </c>
      <c r="F195" s="48">
        <v>15426.59</v>
      </c>
      <c r="G195" s="15">
        <v>24.170000000000073</v>
      </c>
      <c r="H195" s="15">
        <v>141.10000000000036</v>
      </c>
      <c r="I195" s="15">
        <v>21.18999999999869</v>
      </c>
      <c r="J195" s="15">
        <v>1661.7100000000028</v>
      </c>
      <c r="K195" s="15">
        <v>96.209999999999127</v>
      </c>
      <c r="L195" s="15">
        <v>0</v>
      </c>
      <c r="M195" s="15">
        <v>399.22999999999956</v>
      </c>
      <c r="N195" s="15">
        <v>0</v>
      </c>
      <c r="O195" s="15">
        <v>158.43999999999869</v>
      </c>
      <c r="P195" s="15">
        <v>107.35000000000218</v>
      </c>
      <c r="Q195" s="15">
        <f t="shared" si="18"/>
        <v>0</v>
      </c>
      <c r="R195" s="37">
        <f>IF(ISERROR(VLOOKUP($B195,[1]!Dept_Amt,2,FALSE)),0,VLOOKUP($B195,[1]!Dept_Amt,2,FALSE))</f>
        <v>18035.990000000002</v>
      </c>
      <c r="S195" s="23"/>
    </row>
    <row r="196" spans="1:19" hidden="1" outlineLevel="2" x14ac:dyDescent="0.25">
      <c r="A196" s="9" t="s">
        <v>6</v>
      </c>
      <c r="B196" s="9" t="str">
        <f t="shared" si="11"/>
        <v>31750</v>
      </c>
      <c r="C196" s="9" t="str">
        <f t="shared" si="26"/>
        <v>AS-Economics</v>
      </c>
      <c r="D196" s="35" t="str">
        <f t="shared" si="27"/>
        <v>AS-Economics</v>
      </c>
      <c r="E196" s="36" t="s">
        <v>110</v>
      </c>
      <c r="F196" s="48">
        <v>2136.2199999999998</v>
      </c>
      <c r="G196" s="15">
        <v>21207.039999999997</v>
      </c>
      <c r="H196" s="15">
        <v>3240.0800000000017</v>
      </c>
      <c r="I196" s="15">
        <v>8884.119999999999</v>
      </c>
      <c r="J196" s="15">
        <v>2910.7700000000041</v>
      </c>
      <c r="K196" s="15">
        <v>6209.5400000000009</v>
      </c>
      <c r="L196" s="15">
        <v>2811.2799999999988</v>
      </c>
      <c r="M196" s="15">
        <v>8319</v>
      </c>
      <c r="N196" s="15">
        <v>6801.9599999999991</v>
      </c>
      <c r="O196" s="15">
        <v>9043.5499999999956</v>
      </c>
      <c r="P196" s="15">
        <v>5818.9700000000012</v>
      </c>
      <c r="Q196" s="15">
        <f t="shared" si="18"/>
        <v>44377.06</v>
      </c>
      <c r="R196" s="37">
        <f>IF(ISERROR(VLOOKUP($B196,[1]!Dept_Amt,2,FALSE)),0,VLOOKUP($B196,[1]!Dept_Amt,2,FALSE))</f>
        <v>121759.59</v>
      </c>
      <c r="S196" s="23"/>
    </row>
    <row r="197" spans="1:19" hidden="1" outlineLevel="2" x14ac:dyDescent="0.25">
      <c r="A197" s="9" t="s">
        <v>152</v>
      </c>
      <c r="B197" s="9" t="str">
        <f t="shared" si="11"/>
        <v>31755</v>
      </c>
      <c r="C197" s="9" t="str">
        <f t="shared" si="26"/>
        <v>AS-Editing Madison Papers</v>
      </c>
      <c r="D197" s="35" t="str">
        <f t="shared" si="27"/>
        <v>AS-Editing Madison Papers</v>
      </c>
      <c r="E197" s="36" t="s">
        <v>110</v>
      </c>
      <c r="F197" s="48">
        <v>7261.9</v>
      </c>
      <c r="G197" s="15">
        <v>4248.1400000000012</v>
      </c>
      <c r="H197" s="15">
        <v>4248.1299999999992</v>
      </c>
      <c r="I197" s="15">
        <v>1334.7399999999998</v>
      </c>
      <c r="J197" s="15">
        <v>579.25</v>
      </c>
      <c r="K197" s="15">
        <v>3444.6800000000003</v>
      </c>
      <c r="L197" s="15">
        <v>3105.4799999999996</v>
      </c>
      <c r="M197" s="15">
        <v>12268.080000000002</v>
      </c>
      <c r="N197" s="15">
        <v>11736.549999999996</v>
      </c>
      <c r="O197" s="15">
        <v>6770.0900000000038</v>
      </c>
      <c r="P197" s="15">
        <v>3565.8099999999977</v>
      </c>
      <c r="Q197" s="15">
        <f t="shared" si="18"/>
        <v>-2291.5699999999997</v>
      </c>
      <c r="R197" s="37">
        <f>IF(ISERROR(VLOOKUP($B197,[1]!Dept_Amt,2,FALSE)),0,VLOOKUP($B197,[1]!Dept_Amt,2,FALSE))</f>
        <v>56271.28</v>
      </c>
      <c r="S197" s="23"/>
    </row>
    <row r="198" spans="1:19" hidden="1" outlineLevel="2" x14ac:dyDescent="0.25">
      <c r="A198" s="9" t="s">
        <v>7</v>
      </c>
      <c r="B198" s="9" t="str">
        <f t="shared" si="11"/>
        <v>31760</v>
      </c>
      <c r="C198" s="9" t="str">
        <f t="shared" si="26"/>
        <v>AS-Editing Wash Papers</v>
      </c>
      <c r="D198" s="35" t="str">
        <f t="shared" si="27"/>
        <v>AS-Editing Wash Papers</v>
      </c>
      <c r="E198" s="36" t="s">
        <v>110</v>
      </c>
      <c r="F198" s="48">
        <v>2669.93</v>
      </c>
      <c r="G198" s="15">
        <v>3546.1300000000006</v>
      </c>
      <c r="H198" s="15">
        <v>3121.4300000000012</v>
      </c>
      <c r="I198" s="15">
        <v>940.89999999999964</v>
      </c>
      <c r="J198" s="15">
        <v>0</v>
      </c>
      <c r="K198" s="15">
        <v>3660.08</v>
      </c>
      <c r="L198" s="15">
        <v>3976.6800000000003</v>
      </c>
      <c r="M198" s="15">
        <v>3976.7099999999991</v>
      </c>
      <c r="N198" s="15">
        <v>4293.34</v>
      </c>
      <c r="O198" s="15">
        <v>3976.6800000000003</v>
      </c>
      <c r="P198" s="15">
        <v>3976.6899999999987</v>
      </c>
      <c r="Q198" s="15">
        <f t="shared" si="18"/>
        <v>-1344.7900000000009</v>
      </c>
      <c r="R198" s="37">
        <f>IF(ISERROR(VLOOKUP($B198,[1]!Dept_Amt,2,FALSE)),0,VLOOKUP($B198,[1]!Dept_Amt,2,FALSE))</f>
        <v>32793.78</v>
      </c>
      <c r="S198" s="23"/>
    </row>
    <row r="199" spans="1:19" hidden="1" outlineLevel="2" x14ac:dyDescent="0.25">
      <c r="A199" s="9" t="s">
        <v>8</v>
      </c>
      <c r="B199" s="9" t="str">
        <f t="shared" si="11"/>
        <v>31765</v>
      </c>
      <c r="C199" s="9" t="str">
        <f t="shared" si="26"/>
        <v>AS-English/Eng Lit Ops</v>
      </c>
      <c r="D199" s="35" t="str">
        <f t="shared" si="27"/>
        <v>AS-English/Eng Lit Ops</v>
      </c>
      <c r="E199" s="36" t="s">
        <v>110</v>
      </c>
      <c r="F199" s="48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f t="shared" si="18"/>
        <v>0</v>
      </c>
      <c r="R199" s="37">
        <f>IF(ISERROR(VLOOKUP($B199,[1]!Dept_Amt,2,FALSE)),0,VLOOKUP($B199,[1]!Dept_Amt,2,FALSE))</f>
        <v>0</v>
      </c>
      <c r="S199" s="23"/>
    </row>
    <row r="200" spans="1:19" hidden="1" outlineLevel="2" x14ac:dyDescent="0.25">
      <c r="A200" s="9" t="s">
        <v>9</v>
      </c>
      <c r="B200" s="9" t="str">
        <f t="shared" si="11"/>
        <v>31795</v>
      </c>
      <c r="C200" s="9" t="str">
        <f t="shared" si="26"/>
        <v>AS-Environmental Sciences</v>
      </c>
      <c r="D200" s="35" t="str">
        <f t="shared" si="27"/>
        <v>AS-Environmental Sciences</v>
      </c>
      <c r="E200" s="36" t="s">
        <v>110</v>
      </c>
      <c r="F200" s="48">
        <v>201317.20999999996</v>
      </c>
      <c r="G200" s="15">
        <v>148450.40999999997</v>
      </c>
      <c r="H200" s="15">
        <v>64470.469999999972</v>
      </c>
      <c r="I200" s="15">
        <v>114021.03999999998</v>
      </c>
      <c r="J200" s="15">
        <v>63505.010000000009</v>
      </c>
      <c r="K200" s="15">
        <v>95413.04999999993</v>
      </c>
      <c r="L200" s="15">
        <v>61225.500000000349</v>
      </c>
      <c r="M200" s="15">
        <v>55882.719999999972</v>
      </c>
      <c r="N200" s="15">
        <v>59545.249999999767</v>
      </c>
      <c r="O200" s="15">
        <v>65845.949999999953</v>
      </c>
      <c r="P200" s="15">
        <v>84630.360000000219</v>
      </c>
      <c r="Q200" s="15">
        <f t="shared" si="18"/>
        <v>152501.1599999998</v>
      </c>
      <c r="R200" s="37">
        <f>IF(ISERROR(VLOOKUP($B200,[1]!Dept_Amt,2,FALSE)),0,VLOOKUP($B200,[1]!Dept_Amt,2,FALSE))</f>
        <v>1166808.1299999999</v>
      </c>
      <c r="S200" s="23"/>
    </row>
    <row r="201" spans="1:19" hidden="1" outlineLevel="2" x14ac:dyDescent="0.25">
      <c r="A201" s="9" t="s">
        <v>732</v>
      </c>
      <c r="B201" s="9" t="str">
        <f t="shared" si="11"/>
        <v>31798</v>
      </c>
      <c r="C201" s="9" t="str">
        <f t="shared" si="26"/>
        <v>AS-Equity Center</v>
      </c>
      <c r="D201" s="35" t="str">
        <f t="shared" si="27"/>
        <v>AS-Equity Center</v>
      </c>
      <c r="E201" s="36" t="s">
        <v>110</v>
      </c>
      <c r="F201" s="48">
        <v>10680.48</v>
      </c>
      <c r="G201" s="15">
        <v>34206.380000000005</v>
      </c>
      <c r="H201" s="15">
        <v>1321.5500000000029</v>
      </c>
      <c r="I201" s="15">
        <v>5866.57</v>
      </c>
      <c r="J201" s="15">
        <v>2901.2299999999959</v>
      </c>
      <c r="K201" s="15">
        <v>990.36000000000058</v>
      </c>
      <c r="L201" s="15">
        <v>1680.6900000000096</v>
      </c>
      <c r="M201" s="15">
        <v>495.58999999999651</v>
      </c>
      <c r="N201" s="15">
        <v>1202.9000000000015</v>
      </c>
      <c r="O201" s="15">
        <v>4926.6399999999994</v>
      </c>
      <c r="P201" s="15">
        <v>899.02000000000407</v>
      </c>
      <c r="Q201" s="15">
        <f t="shared" si="18"/>
        <v>17127.380000000012</v>
      </c>
      <c r="R201" s="37">
        <f>IF(ISERROR(VLOOKUP($B201,[1]!Dept_Amt,2,FALSE)),0,VLOOKUP($B201,[1]!Dept_Amt,2,FALSE))</f>
        <v>82298.790000000023</v>
      </c>
      <c r="S201" s="23"/>
    </row>
    <row r="202" spans="1:19" hidden="1" outlineLevel="2" x14ac:dyDescent="0.25">
      <c r="A202" s="9" t="s">
        <v>174</v>
      </c>
      <c r="B202" s="9" t="str">
        <f t="shared" si="11"/>
        <v>31805</v>
      </c>
      <c r="C202" s="9" t="str">
        <f t="shared" si="26"/>
        <v>AS-French Lit/Gen Linguistics</v>
      </c>
      <c r="D202" s="35" t="str">
        <f t="shared" si="27"/>
        <v>AS-French Lit/Gen Linguistics</v>
      </c>
      <c r="E202" s="36" t="s">
        <v>110</v>
      </c>
      <c r="F202" s="48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f t="shared" ref="Q202:Q258" si="30">R202-SUM(F202:P202)</f>
        <v>0</v>
      </c>
      <c r="R202" s="37">
        <f>IF(ISERROR(VLOOKUP($B202,[1]!Dept_Amt,2,FALSE)),0,VLOOKUP($B202,[1]!Dept_Amt,2,FALSE))</f>
        <v>0</v>
      </c>
      <c r="S202" s="23"/>
    </row>
    <row r="203" spans="1:19" hidden="1" outlineLevel="2" x14ac:dyDescent="0.25">
      <c r="A203" s="9" t="s">
        <v>130</v>
      </c>
      <c r="B203" s="9" t="str">
        <f t="shared" si="11"/>
        <v>31815</v>
      </c>
      <c r="C203" s="9" t="str">
        <f t="shared" si="26"/>
        <v>AS-Govt &amp; Foreign Aff</v>
      </c>
      <c r="D203" s="35" t="str">
        <f t="shared" si="27"/>
        <v>AS-Govt &amp; Foreign Aff</v>
      </c>
      <c r="E203" s="36" t="s">
        <v>110</v>
      </c>
      <c r="F203" s="48">
        <v>0</v>
      </c>
      <c r="G203" s="15">
        <v>0</v>
      </c>
      <c r="H203" s="15">
        <v>0</v>
      </c>
      <c r="I203" s="15">
        <v>0</v>
      </c>
      <c r="J203" s="15">
        <v>562.5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f t="shared" si="30"/>
        <v>0</v>
      </c>
      <c r="R203" s="37">
        <f>IF(ISERROR(VLOOKUP($B203,[1]!Dept_Amt,2,FALSE)),0,VLOOKUP($B203,[1]!Dept_Amt,2,FALSE))</f>
        <v>562.5</v>
      </c>
      <c r="S203" s="23"/>
    </row>
    <row r="204" spans="1:19" hidden="1" outlineLevel="2" x14ac:dyDescent="0.25">
      <c r="A204" s="9" t="s">
        <v>168</v>
      </c>
      <c r="B204" s="9" t="str">
        <f t="shared" ref="B204:B218" si="31">LEFT(A204,5)</f>
        <v>31825</v>
      </c>
      <c r="C204" s="9" t="str">
        <f t="shared" si="26"/>
        <v>AS-History</v>
      </c>
      <c r="D204" s="35" t="str">
        <f t="shared" si="27"/>
        <v>AS-History</v>
      </c>
      <c r="E204" s="36" t="s">
        <v>110</v>
      </c>
      <c r="F204" s="48">
        <v>333.62</v>
      </c>
      <c r="G204" s="15">
        <v>325.70999999999992</v>
      </c>
      <c r="H204" s="15">
        <v>78.180000000000064</v>
      </c>
      <c r="I204" s="15">
        <v>170.57999999999993</v>
      </c>
      <c r="J204" s="15">
        <v>1732.28</v>
      </c>
      <c r="K204" s="15">
        <v>242.7800000000002</v>
      </c>
      <c r="L204" s="15">
        <v>50</v>
      </c>
      <c r="M204" s="15">
        <v>-5.999999999994543E-2</v>
      </c>
      <c r="N204" s="15">
        <v>0</v>
      </c>
      <c r="O204" s="15">
        <v>0</v>
      </c>
      <c r="P204" s="15">
        <v>0</v>
      </c>
      <c r="Q204" s="15">
        <f t="shared" si="30"/>
        <v>0</v>
      </c>
      <c r="R204" s="37">
        <f>IF(ISERROR(VLOOKUP($B204,[1]!Dept_Amt,2,FALSE)),0,VLOOKUP($B204,[1]!Dept_Amt,2,FALSE))</f>
        <v>2933.09</v>
      </c>
      <c r="S204" s="23"/>
    </row>
    <row r="205" spans="1:19" hidden="1" outlineLevel="2" x14ac:dyDescent="0.25">
      <c r="A205" s="9" t="s">
        <v>220</v>
      </c>
      <c r="B205" s="9" t="str">
        <f t="shared" si="31"/>
        <v>31830</v>
      </c>
      <c r="C205" s="9" t="str">
        <f t="shared" si="26"/>
        <v>AS-Inst/Adv Stud in Culture</v>
      </c>
      <c r="D205" s="35" t="str">
        <f t="shared" si="27"/>
        <v>AS-Inst/Adv Stud in Culture</v>
      </c>
      <c r="E205" s="36" t="s">
        <v>110</v>
      </c>
      <c r="F205" s="48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f t="shared" si="30"/>
        <v>0</v>
      </c>
      <c r="R205" s="37">
        <f>IF(ISERROR(VLOOKUP($B205,[1]!Dept_Amt,2,FALSE)),0,VLOOKUP($B205,[1]!Dept_Amt,2,FALSE))</f>
        <v>0</v>
      </c>
      <c r="S205" s="23"/>
    </row>
    <row r="206" spans="1:19" hidden="1" outlineLevel="2" x14ac:dyDescent="0.25">
      <c r="A206" s="9" t="s">
        <v>10</v>
      </c>
      <c r="B206" s="9" t="str">
        <f t="shared" si="31"/>
        <v>31835</v>
      </c>
      <c r="C206" s="9" t="str">
        <f t="shared" si="26"/>
        <v>AS-Inst/Afro-am &amp; African Stud</v>
      </c>
      <c r="D206" s="35" t="str">
        <f t="shared" si="27"/>
        <v>AS-Inst/Afro-am &amp; African Stud</v>
      </c>
      <c r="E206" s="36" t="s">
        <v>110</v>
      </c>
      <c r="F206" s="48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f t="shared" si="30"/>
        <v>0</v>
      </c>
      <c r="R206" s="37">
        <f>IF(ISERROR(VLOOKUP($B206,[1]!Dept_Amt,2,FALSE)),0,VLOOKUP($B206,[1]!Dept_Amt,2,FALSE))</f>
        <v>0</v>
      </c>
      <c r="S206" s="23"/>
    </row>
    <row r="207" spans="1:19" hidden="1" outlineLevel="2" x14ac:dyDescent="0.25">
      <c r="A207" s="9" t="s">
        <v>11</v>
      </c>
      <c r="B207" s="9" t="str">
        <f t="shared" si="31"/>
        <v>31850</v>
      </c>
      <c r="C207" s="9" t="str">
        <f t="shared" si="26"/>
        <v>AS-Mathematics</v>
      </c>
      <c r="D207" s="35" t="str">
        <f t="shared" si="27"/>
        <v>AS-Mathematics</v>
      </c>
      <c r="E207" s="36" t="s">
        <v>110</v>
      </c>
      <c r="F207" s="48">
        <v>105897.99</v>
      </c>
      <c r="G207" s="15">
        <v>47911.019999999975</v>
      </c>
      <c r="H207" s="15">
        <v>3499.6700000000128</v>
      </c>
      <c r="I207" s="15">
        <v>55251.989999999991</v>
      </c>
      <c r="J207" s="15">
        <v>14027.410000000003</v>
      </c>
      <c r="K207" s="15">
        <v>9205.9700000000303</v>
      </c>
      <c r="L207" s="15">
        <v>12998.51999999999</v>
      </c>
      <c r="M207" s="15">
        <v>9457.0499999999884</v>
      </c>
      <c r="N207" s="15">
        <v>7371.0300000000279</v>
      </c>
      <c r="O207" s="15">
        <v>6754.8099999999977</v>
      </c>
      <c r="P207" s="15">
        <v>20820.739999999991</v>
      </c>
      <c r="Q207" s="15">
        <f t="shared" si="30"/>
        <v>137114.23000000004</v>
      </c>
      <c r="R207" s="37">
        <f>IF(ISERROR(VLOOKUP($B207,[1]!Dept_Amt,2,FALSE)),0,VLOOKUP($B207,[1]!Dept_Amt,2,FALSE))</f>
        <v>430310.43000000005</v>
      </c>
      <c r="S207" s="23"/>
    </row>
    <row r="208" spans="1:19" hidden="1" outlineLevel="2" x14ac:dyDescent="0.25">
      <c r="A208" s="9" t="s">
        <v>133</v>
      </c>
      <c r="B208" s="9" t="str">
        <f t="shared" si="31"/>
        <v>31855</v>
      </c>
      <c r="C208" s="9" t="str">
        <f t="shared" si="26"/>
        <v>AS-Media Studies</v>
      </c>
      <c r="D208" s="35" t="str">
        <f t="shared" si="27"/>
        <v>AS-Media Studies</v>
      </c>
      <c r="E208" s="36" t="s">
        <v>110</v>
      </c>
      <c r="F208" s="48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f t="shared" si="30"/>
        <v>4928.37</v>
      </c>
      <c r="R208" s="37">
        <f>IF(ISERROR(VLOOKUP($B208,[1]!Dept_Amt,2,FALSE)),0,VLOOKUP($B208,[1]!Dept_Amt,2,FALSE))</f>
        <v>4928.37</v>
      </c>
      <c r="S208" s="23"/>
    </row>
    <row r="209" spans="1:19" hidden="1" outlineLevel="2" x14ac:dyDescent="0.25">
      <c r="A209" s="9" t="s">
        <v>737</v>
      </c>
      <c r="B209" s="9" t="str">
        <f t="shared" si="31"/>
        <v>31865</v>
      </c>
      <c r="C209" s="9" t="str">
        <f t="shared" si="26"/>
        <v xml:space="preserve">AS-Music </v>
      </c>
      <c r="D209" s="35" t="str">
        <f t="shared" si="27"/>
        <v xml:space="preserve">AS-Music </v>
      </c>
      <c r="E209" s="36" t="s">
        <v>110</v>
      </c>
      <c r="F209" s="48">
        <v>896.3</v>
      </c>
      <c r="G209" s="15">
        <v>132.16000000000008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f t="shared" si="30"/>
        <v>0</v>
      </c>
      <c r="R209" s="37">
        <f>IF(ISERROR(VLOOKUP($B209,[1]!Dept_Amt,2,FALSE)),0,VLOOKUP($B209,[1]!Dept_Amt,2,FALSE))</f>
        <v>1028.46</v>
      </c>
      <c r="S209" s="23"/>
    </row>
    <row r="210" spans="1:19" hidden="1" outlineLevel="2" x14ac:dyDescent="0.25">
      <c r="A210" s="9" t="s">
        <v>221</v>
      </c>
      <c r="B210" s="9" t="str">
        <f t="shared" si="31"/>
        <v>31870</v>
      </c>
      <c r="C210" s="9" t="str">
        <f t="shared" si="26"/>
        <v>AS-Philosophy</v>
      </c>
      <c r="D210" s="35" t="str">
        <f t="shared" si="27"/>
        <v>AS-Philosophy</v>
      </c>
      <c r="E210" s="36" t="s">
        <v>110</v>
      </c>
      <c r="F210" s="48">
        <v>0</v>
      </c>
      <c r="G210" s="15">
        <v>357.78</v>
      </c>
      <c r="H210" s="15">
        <v>357.78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61.5</v>
      </c>
      <c r="O210" s="15">
        <v>0</v>
      </c>
      <c r="P210" s="15">
        <v>0</v>
      </c>
      <c r="Q210" s="15">
        <f t="shared" si="30"/>
        <v>0</v>
      </c>
      <c r="R210" s="37">
        <f>IF(ISERROR(VLOOKUP($B210,[1]!Dept_Amt,2,FALSE)),0,VLOOKUP($B210,[1]!Dept_Amt,2,FALSE))</f>
        <v>777.06</v>
      </c>
      <c r="S210" s="23"/>
    </row>
    <row r="211" spans="1:19" hidden="1" outlineLevel="2" x14ac:dyDescent="0.25">
      <c r="A211" s="9" t="s">
        <v>12</v>
      </c>
      <c r="B211" s="9" t="str">
        <f t="shared" si="31"/>
        <v>31875</v>
      </c>
      <c r="C211" s="9" t="str">
        <f t="shared" si="26"/>
        <v>AS-Physics</v>
      </c>
      <c r="D211" s="35" t="str">
        <f t="shared" si="27"/>
        <v>AS-Physics</v>
      </c>
      <c r="E211" s="36" t="s">
        <v>110</v>
      </c>
      <c r="F211" s="48">
        <v>343414.48000000004</v>
      </c>
      <c r="G211" s="15">
        <v>210416.44</v>
      </c>
      <c r="H211" s="15">
        <v>221162.92000000004</v>
      </c>
      <c r="I211" s="15">
        <v>201384.78999999992</v>
      </c>
      <c r="J211" s="15">
        <v>216511.75999999989</v>
      </c>
      <c r="K211" s="15">
        <v>150570.9600000002</v>
      </c>
      <c r="L211" s="15">
        <v>126588.47999999998</v>
      </c>
      <c r="M211" s="15">
        <v>142742.43999999948</v>
      </c>
      <c r="N211" s="15">
        <v>178593.11000000057</v>
      </c>
      <c r="O211" s="15">
        <v>145258.05999999982</v>
      </c>
      <c r="P211" s="15">
        <v>130603.32000000076</v>
      </c>
      <c r="Q211" s="15">
        <f t="shared" si="30"/>
        <v>253844.03999999817</v>
      </c>
      <c r="R211" s="37">
        <f>IF(ISERROR(VLOOKUP($B211,[1]!Dept_Amt,2,FALSE)),0,VLOOKUP($B211,[1]!Dept_Amt,2,FALSE))</f>
        <v>2321090.7999999989</v>
      </c>
      <c r="S211" s="23"/>
    </row>
    <row r="212" spans="1:19" hidden="1" outlineLevel="2" x14ac:dyDescent="0.25">
      <c r="A212" s="9" t="s">
        <v>13</v>
      </c>
      <c r="B212" s="9" t="str">
        <f t="shared" si="31"/>
        <v>31885</v>
      </c>
      <c r="C212" s="9" t="str">
        <f t="shared" si="26"/>
        <v>AS-Psychology</v>
      </c>
      <c r="D212" s="35" t="str">
        <f t="shared" si="27"/>
        <v>AS-Psychology</v>
      </c>
      <c r="E212" s="36" t="s">
        <v>110</v>
      </c>
      <c r="F212" s="48">
        <v>300971.3</v>
      </c>
      <c r="G212" s="15">
        <v>213814.32</v>
      </c>
      <c r="H212" s="15">
        <v>76922.060000000056</v>
      </c>
      <c r="I212" s="15">
        <v>95869.290000000154</v>
      </c>
      <c r="J212" s="15">
        <v>86872.419999999925</v>
      </c>
      <c r="K212" s="15">
        <v>100016.65000000002</v>
      </c>
      <c r="L212" s="15">
        <v>79762.520000000019</v>
      </c>
      <c r="M212" s="15">
        <v>106084.48999999987</v>
      </c>
      <c r="N212" s="15">
        <v>93927.560000000056</v>
      </c>
      <c r="O212" s="15">
        <v>81108.35999999987</v>
      </c>
      <c r="P212" s="15">
        <v>93848.379999999888</v>
      </c>
      <c r="Q212" s="15">
        <f t="shared" si="30"/>
        <v>145082.14000000083</v>
      </c>
      <c r="R212" s="37">
        <f>IF(ISERROR(VLOOKUP($B212,[1]!Dept_Amt,2,FALSE)),0,VLOOKUP($B212,[1]!Dept_Amt,2,FALSE))</f>
        <v>1474279.4900000007</v>
      </c>
      <c r="S212" s="23"/>
    </row>
    <row r="213" spans="1:19" hidden="1" outlineLevel="2" x14ac:dyDescent="0.25">
      <c r="A213" s="9" t="s">
        <v>14</v>
      </c>
      <c r="B213" s="9" t="str">
        <f t="shared" si="31"/>
        <v>31890</v>
      </c>
      <c r="C213" s="9" t="str">
        <f t="shared" si="26"/>
        <v>AS-Religious Studies</v>
      </c>
      <c r="D213" s="35" t="str">
        <f t="shared" si="27"/>
        <v>AS-Religious Studies</v>
      </c>
      <c r="E213" s="36" t="s">
        <v>110</v>
      </c>
      <c r="F213" s="48">
        <v>18882.14</v>
      </c>
      <c r="G213" s="15">
        <v>8985.0500000000029</v>
      </c>
      <c r="H213" s="15">
        <v>8605.5800000000017</v>
      </c>
      <c r="I213" s="15">
        <v>13401.789999999994</v>
      </c>
      <c r="J213" s="15">
        <v>6066.3800000000047</v>
      </c>
      <c r="K213" s="15">
        <v>9014.0100000000093</v>
      </c>
      <c r="L213" s="15">
        <v>7849.8899999999994</v>
      </c>
      <c r="M213" s="15">
        <v>14679.179999999978</v>
      </c>
      <c r="N213" s="15">
        <v>16481.260000000009</v>
      </c>
      <c r="O213" s="15">
        <v>6228.4800000000105</v>
      </c>
      <c r="P213" s="15">
        <v>5726.3299999999872</v>
      </c>
      <c r="Q213" s="15">
        <f t="shared" si="30"/>
        <v>11496.73000000001</v>
      </c>
      <c r="R213" s="37">
        <f>IF(ISERROR(VLOOKUP($B213,[1]!Dept_Amt,2,FALSE)),0,VLOOKUP($B213,[1]!Dept_Amt,2,FALSE))</f>
        <v>127416.82</v>
      </c>
      <c r="S213" s="23"/>
    </row>
    <row r="214" spans="1:19" hidden="1" outlineLevel="2" x14ac:dyDescent="0.25">
      <c r="A214" s="9" t="s">
        <v>15</v>
      </c>
      <c r="B214" s="9" t="str">
        <f t="shared" si="31"/>
        <v>31900</v>
      </c>
      <c r="C214" s="9" t="str">
        <f t="shared" si="26"/>
        <v>AS-Sociology</v>
      </c>
      <c r="D214" s="35" t="str">
        <f t="shared" si="27"/>
        <v>AS-Sociology</v>
      </c>
      <c r="E214" s="36" t="s">
        <v>110</v>
      </c>
      <c r="F214" s="48">
        <v>15323.420000000002</v>
      </c>
      <c r="G214" s="15">
        <v>1860.0099999999984</v>
      </c>
      <c r="H214" s="15">
        <v>3360.6100000000006</v>
      </c>
      <c r="I214" s="15">
        <v>5220.1199999999953</v>
      </c>
      <c r="J214" s="15">
        <v>1855.9900000000016</v>
      </c>
      <c r="K214" s="15">
        <v>15612.91</v>
      </c>
      <c r="L214" s="15">
        <v>7158.2700000000041</v>
      </c>
      <c r="M214" s="15">
        <v>2819.2300000000032</v>
      </c>
      <c r="N214" s="15">
        <v>4613.8000000000029</v>
      </c>
      <c r="O214" s="15">
        <v>5114.3699999999953</v>
      </c>
      <c r="P214" s="15">
        <v>1249.4200000000055</v>
      </c>
      <c r="Q214" s="15">
        <f t="shared" si="30"/>
        <v>8681.6699999999983</v>
      </c>
      <c r="R214" s="37">
        <f>IF(ISERROR(VLOOKUP($B214,[1]!Dept_Amt,2,FALSE)),0,VLOOKUP($B214,[1]!Dept_Amt,2,FALSE))</f>
        <v>72869.820000000007</v>
      </c>
      <c r="S214" s="23"/>
    </row>
    <row r="215" spans="1:19" hidden="1" outlineLevel="2" x14ac:dyDescent="0.25">
      <c r="A215" s="9" t="s">
        <v>154</v>
      </c>
      <c r="B215" s="9" t="str">
        <f t="shared" si="31"/>
        <v>31905</v>
      </c>
      <c r="C215" s="9" t="str">
        <f t="shared" si="26"/>
        <v>AS-Spanish, Italian, &amp; Portuguese</v>
      </c>
      <c r="D215" s="35" t="str">
        <f t="shared" si="27"/>
        <v>AS-Spanish, Italian, &amp; Portuguese</v>
      </c>
      <c r="E215" s="36" t="s">
        <v>110</v>
      </c>
      <c r="F215" s="48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1900</v>
      </c>
      <c r="M215" s="15">
        <v>0</v>
      </c>
      <c r="N215" s="15">
        <v>0</v>
      </c>
      <c r="O215" s="15">
        <v>0</v>
      </c>
      <c r="P215" s="15">
        <v>0</v>
      </c>
      <c r="Q215" s="15">
        <f t="shared" si="30"/>
        <v>7521.15</v>
      </c>
      <c r="R215" s="37">
        <f>IF(ISERROR(VLOOKUP($B215,[1]!Dept_Amt,2,FALSE)),0,VLOOKUP($B215,[1]!Dept_Amt,2,FALSE))</f>
        <v>9421.15</v>
      </c>
      <c r="S215" s="23"/>
    </row>
    <row r="216" spans="1:19" hidden="1" outlineLevel="2" x14ac:dyDescent="0.25">
      <c r="A216" s="9" t="s">
        <v>134</v>
      </c>
      <c r="B216" s="9" t="str">
        <f t="shared" si="31"/>
        <v>31915</v>
      </c>
      <c r="C216" s="9" t="str">
        <f t="shared" si="26"/>
        <v>AS-Statistics</v>
      </c>
      <c r="D216" s="35" t="str">
        <f t="shared" si="27"/>
        <v>AS-Statistics</v>
      </c>
      <c r="E216" s="36" t="s">
        <v>110</v>
      </c>
      <c r="F216" s="48">
        <v>31704.21</v>
      </c>
      <c r="G216" s="15">
        <v>31836.950000000004</v>
      </c>
      <c r="H216" s="15">
        <v>1182.0699999999924</v>
      </c>
      <c r="I216" s="15">
        <v>4045.5899999999965</v>
      </c>
      <c r="J216" s="15">
        <v>1478.5400000000081</v>
      </c>
      <c r="K216" s="15">
        <v>1380.1399999999994</v>
      </c>
      <c r="L216" s="15">
        <v>1171.0399999999936</v>
      </c>
      <c r="M216" s="15">
        <v>1795.8800000000047</v>
      </c>
      <c r="N216" s="15">
        <v>2094.8099999999977</v>
      </c>
      <c r="O216" s="15">
        <v>1155.3100000000122</v>
      </c>
      <c r="P216" s="15">
        <v>4394.0099999999802</v>
      </c>
      <c r="Q216" s="15">
        <f t="shared" si="30"/>
        <v>22252.510000000009</v>
      </c>
      <c r="R216" s="37">
        <f>IF(ISERROR(VLOOKUP($B216,[1]!Dept_Amt,2,FALSE)),0,VLOOKUP($B216,[1]!Dept_Amt,2,FALSE))</f>
        <v>104491.06</v>
      </c>
      <c r="S216" s="23"/>
    </row>
    <row r="217" spans="1:19" hidden="1" outlineLevel="2" x14ac:dyDescent="0.25">
      <c r="A217" s="9" t="s">
        <v>16</v>
      </c>
      <c r="B217" s="9" t="str">
        <f t="shared" si="31"/>
        <v>31925</v>
      </c>
      <c r="C217" s="9" t="str">
        <f t="shared" si="26"/>
        <v>AS-Va Ctr for Digital History</v>
      </c>
      <c r="D217" s="35" t="str">
        <f t="shared" si="27"/>
        <v>AS-Va Ctr for Digital History</v>
      </c>
      <c r="E217" s="36" t="s">
        <v>110</v>
      </c>
      <c r="F217" s="48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f t="shared" si="30"/>
        <v>0</v>
      </c>
      <c r="R217" s="37">
        <f>IF(ISERROR(VLOOKUP($B217,[1]!Dept_Amt,2,FALSE)),0,VLOOKUP($B217,[1]!Dept_Amt,2,FALSE))</f>
        <v>0</v>
      </c>
      <c r="S217" s="23"/>
    </row>
    <row r="218" spans="1:19" hidden="1" outlineLevel="2" x14ac:dyDescent="0.25">
      <c r="A218" s="9" t="s">
        <v>17</v>
      </c>
      <c r="B218" s="9" t="str">
        <f t="shared" si="31"/>
        <v>31931</v>
      </c>
      <c r="C218" s="9" t="str">
        <f t="shared" si="26"/>
        <v>AS-Ctr, Religion &amp; Democracy</v>
      </c>
      <c r="D218" s="35" t="str">
        <f t="shared" si="27"/>
        <v>AS-Ctr, Religion &amp; Democracy</v>
      </c>
      <c r="E218" s="36" t="s">
        <v>110</v>
      </c>
      <c r="F218" s="48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f t="shared" si="30"/>
        <v>0</v>
      </c>
      <c r="R218" s="37">
        <f>IF(ISERROR(VLOOKUP($B218,[1]!Dept_Amt,2,FALSE)),0,VLOOKUP($B218,[1]!Dept_Amt,2,FALSE))</f>
        <v>0</v>
      </c>
      <c r="S218" s="23"/>
    </row>
    <row r="219" spans="1:19" outlineLevel="1" collapsed="1" x14ac:dyDescent="0.25">
      <c r="D219" s="35"/>
      <c r="E219" s="32" t="s">
        <v>752</v>
      </c>
      <c r="F219" s="48">
        <f>SUBTOTAL(9,F183:F218)</f>
        <v>2190536.4499999997</v>
      </c>
      <c r="G219" s="15">
        <f>SUBTOTAL(9,G183:G218)</f>
        <v>1499100.4000000004</v>
      </c>
      <c r="H219" s="15">
        <f>SUBTOTAL(9,H183:H218)</f>
        <v>868959.73999999976</v>
      </c>
      <c r="I219" s="15">
        <f>SUBTOTAL(9,I183:I218)</f>
        <v>1121024.53</v>
      </c>
      <c r="J219" s="15">
        <f>SUBTOTAL(9,J183:J218)</f>
        <v>847284.79999999958</v>
      </c>
      <c r="K219" s="15">
        <f>SUBTOTAL(9,K183:K218)</f>
        <v>826344.99999999988</v>
      </c>
      <c r="L219" s="15">
        <f>SUBTOTAL(9,L183:L218)</f>
        <v>725158.4100000019</v>
      </c>
      <c r="M219" s="15">
        <f>SUBTOTAL(9,M183:M218)</f>
        <v>807951.56999999913</v>
      </c>
      <c r="N219" s="15">
        <f>SUBTOTAL(9,N183:N218)</f>
        <v>892592.26999999909</v>
      </c>
      <c r="O219" s="15">
        <f>SUBTOTAL(9,O183:O218)</f>
        <v>781302.64999999886</v>
      </c>
      <c r="P219" s="15">
        <f>SUBTOTAL(9,P183:P218)</f>
        <v>838207.34000000102</v>
      </c>
      <c r="Q219" s="15">
        <f>SUBTOTAL(9,Q183:Q218)</f>
        <v>1543707.499999996</v>
      </c>
      <c r="R219" s="37">
        <f>SUBTOTAL(9,R183:R218)</f>
        <v>12942170.659999996</v>
      </c>
      <c r="S219" s="23"/>
    </row>
    <row r="220" spans="1:19" outlineLevel="1" x14ac:dyDescent="0.25">
      <c r="D220" s="35"/>
      <c r="E220" s="36"/>
      <c r="F220" s="48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f t="shared" si="30"/>
        <v>0</v>
      </c>
      <c r="R220" s="37">
        <f>IF(ISERROR(VLOOKUP($B220,[1]!Dept_Amt,2,FALSE)),0,VLOOKUP($B220,[1]!Dept_Amt,2,FALSE))</f>
        <v>0</v>
      </c>
      <c r="S220" s="23"/>
    </row>
    <row r="221" spans="1:19" hidden="1" outlineLevel="2" x14ac:dyDescent="0.25">
      <c r="A221" s="9" t="s">
        <v>695</v>
      </c>
      <c r="B221" s="9" t="str">
        <f t="shared" ref="B221:B234" si="32">LEFT(A221,5)</f>
        <v>30001</v>
      </c>
      <c r="C221" s="9" t="str">
        <f>MID(A221,7,35)</f>
        <v>HS-Biocomplexity Initiative</v>
      </c>
      <c r="D221" s="35" t="str">
        <f>C221</f>
        <v>HS-Biocomplexity Initiative</v>
      </c>
      <c r="E221" s="39" t="s">
        <v>126</v>
      </c>
      <c r="F221" s="48">
        <v>738806.59000000008</v>
      </c>
      <c r="G221" s="15">
        <v>416482.9299999997</v>
      </c>
      <c r="H221" s="15">
        <v>440064.53</v>
      </c>
      <c r="I221" s="15">
        <v>467639.14000000036</v>
      </c>
      <c r="J221" s="15">
        <v>482283.69999999902</v>
      </c>
      <c r="K221" s="15">
        <v>434849.64000000153</v>
      </c>
      <c r="L221" s="15">
        <v>405334.50999999978</v>
      </c>
      <c r="M221" s="15">
        <v>407636.48999999976</v>
      </c>
      <c r="N221" s="15">
        <v>410914.74000000115</v>
      </c>
      <c r="O221" s="15">
        <v>426884.12999999803</v>
      </c>
      <c r="P221" s="15">
        <v>180172.17000000086</v>
      </c>
      <c r="Q221" s="15">
        <f t="shared" si="30"/>
        <v>109127.69000000041</v>
      </c>
      <c r="R221" s="37">
        <f>IF(ISERROR(VLOOKUP($B221,[1]!Dept_Amt,2,FALSE)),0,VLOOKUP($B221,[1]!Dept_Amt,2,FALSE))</f>
        <v>4920196.2600000007</v>
      </c>
      <c r="S221" s="23"/>
    </row>
    <row r="222" spans="1:19" hidden="1" outlineLevel="2" x14ac:dyDescent="0.25">
      <c r="A222" s="9" t="s">
        <v>700</v>
      </c>
      <c r="B222" s="9" t="str">
        <f t="shared" si="32"/>
        <v>30002</v>
      </c>
      <c r="C222" s="9" t="str">
        <f>MID(A222,7,35)</f>
        <v>PV-Data Science Institute</v>
      </c>
      <c r="D222" s="35" t="str">
        <f>C222</f>
        <v>PV-Data Science Institute</v>
      </c>
      <c r="E222" s="39" t="s">
        <v>126</v>
      </c>
      <c r="F222" s="48">
        <v>1841.55</v>
      </c>
      <c r="G222" s="15">
        <v>10623.400000000001</v>
      </c>
      <c r="H222" s="15">
        <v>9058.7100000000028</v>
      </c>
      <c r="I222" s="15">
        <v>431.34000000000015</v>
      </c>
      <c r="J222" s="15">
        <v>6714.7699999999968</v>
      </c>
      <c r="K222" s="15">
        <v>-7210.7200000000012</v>
      </c>
      <c r="L222" s="15">
        <v>248.88999999999942</v>
      </c>
      <c r="M222" s="15">
        <v>5865.27</v>
      </c>
      <c r="N222" s="15">
        <v>16173.650000000001</v>
      </c>
      <c r="O222" s="15">
        <v>14694.729999999996</v>
      </c>
      <c r="P222" s="15">
        <v>11837.319999999992</v>
      </c>
      <c r="Q222" s="15">
        <f t="shared" si="30"/>
        <v>38488.409999999989</v>
      </c>
      <c r="R222" s="37">
        <f>IF(ISERROR(VLOOKUP($B222,[1]!Dept_Amt,2,FALSE)),0,VLOOKUP($B222,[1]!Dept_Amt,2,FALSE))</f>
        <v>108767.31999999998</v>
      </c>
      <c r="S222" s="23"/>
    </row>
    <row r="223" spans="1:19" hidden="1" outlineLevel="2" x14ac:dyDescent="0.25">
      <c r="A223" s="9" t="s">
        <v>222</v>
      </c>
      <c r="B223" s="9" t="str">
        <f t="shared" si="32"/>
        <v>30027</v>
      </c>
      <c r="C223" s="9" t="s">
        <v>223</v>
      </c>
      <c r="D223" s="35" t="s">
        <v>223</v>
      </c>
      <c r="E223" s="39" t="s">
        <v>126</v>
      </c>
      <c r="F223" s="48">
        <v>9542.380000000001</v>
      </c>
      <c r="G223" s="15">
        <v>12089.169999999998</v>
      </c>
      <c r="H223" s="15">
        <v>6808.4200000000019</v>
      </c>
      <c r="I223" s="15">
        <v>14044.64</v>
      </c>
      <c r="J223" s="15">
        <v>8846.010000000002</v>
      </c>
      <c r="K223" s="15">
        <v>4654.0999999999985</v>
      </c>
      <c r="L223" s="15">
        <v>4488.3199999999924</v>
      </c>
      <c r="M223" s="15">
        <v>4093.1400000000067</v>
      </c>
      <c r="N223" s="15">
        <v>4075.2300000000032</v>
      </c>
      <c r="O223" s="15">
        <v>3291.9099999999889</v>
      </c>
      <c r="P223" s="15">
        <v>6358.8300000000017</v>
      </c>
      <c r="Q223" s="15">
        <f t="shared" si="30"/>
        <v>15618.010000000009</v>
      </c>
      <c r="R223" s="37">
        <f>IF(ISERROR(VLOOKUP($B223,[1]!Dept_Amt,2,FALSE)),0,VLOOKUP($B223,[1]!Dept_Amt,2,FALSE))</f>
        <v>93910.16</v>
      </c>
      <c r="S223" s="23"/>
    </row>
    <row r="224" spans="1:19" hidden="1" outlineLevel="2" x14ac:dyDescent="0.25">
      <c r="A224" s="10" t="s">
        <v>237</v>
      </c>
      <c r="B224" s="9" t="str">
        <f t="shared" si="32"/>
        <v>30105</v>
      </c>
      <c r="C224" s="9" t="s">
        <v>223</v>
      </c>
      <c r="D224" s="35" t="s">
        <v>223</v>
      </c>
      <c r="E224" s="39" t="s">
        <v>126</v>
      </c>
      <c r="F224" s="48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f t="shared" si="30"/>
        <v>0</v>
      </c>
      <c r="R224" s="37">
        <f>IF(ISERROR(VLOOKUP($B224,[1]!Dept_Amt,2,FALSE)),0,VLOOKUP($B224,[1]!Dept_Amt,2,FALSE))</f>
        <v>0</v>
      </c>
      <c r="S224" s="23"/>
    </row>
    <row r="225" spans="1:19" hidden="1" outlineLevel="2" x14ac:dyDescent="0.25">
      <c r="A225" s="10" t="s">
        <v>664</v>
      </c>
      <c r="B225" s="9" t="str">
        <f t="shared" si="32"/>
        <v>30110</v>
      </c>
      <c r="C225" s="9" t="s">
        <v>223</v>
      </c>
      <c r="D225" s="35" t="s">
        <v>223</v>
      </c>
      <c r="E225" s="39" t="s">
        <v>126</v>
      </c>
      <c r="F225" s="48">
        <v>11753.65</v>
      </c>
      <c r="G225" s="15">
        <v>0</v>
      </c>
      <c r="H225" s="15">
        <v>1486.9400000000005</v>
      </c>
      <c r="I225" s="15">
        <v>1486.9300000000003</v>
      </c>
      <c r="J225" s="15">
        <v>1486.9399999999987</v>
      </c>
      <c r="K225" s="15">
        <v>1486.9500000000007</v>
      </c>
      <c r="L225" s="15">
        <v>-191.13999999999942</v>
      </c>
      <c r="M225" s="15">
        <v>0</v>
      </c>
      <c r="N225" s="15">
        <v>7133.07</v>
      </c>
      <c r="O225" s="15">
        <v>0</v>
      </c>
      <c r="P225" s="15">
        <v>0</v>
      </c>
      <c r="Q225" s="15">
        <f t="shared" si="30"/>
        <v>0</v>
      </c>
      <c r="R225" s="37">
        <f>IF(ISERROR(VLOOKUP($B225,[1]!Dept_Amt,2,FALSE)),0,VLOOKUP($B225,[1]!Dept_Amt,2,FALSE))</f>
        <v>24643.34</v>
      </c>
      <c r="S225" s="23"/>
    </row>
    <row r="226" spans="1:19" hidden="1" outlineLevel="2" x14ac:dyDescent="0.25">
      <c r="A226" s="10" t="s">
        <v>681</v>
      </c>
      <c r="B226" s="9" t="str">
        <f t="shared" si="32"/>
        <v>30115</v>
      </c>
      <c r="C226" s="9" t="s">
        <v>223</v>
      </c>
      <c r="D226" s="35" t="s">
        <v>223</v>
      </c>
      <c r="E226" s="39" t="s">
        <v>126</v>
      </c>
      <c r="F226" s="48">
        <v>1246.7</v>
      </c>
      <c r="G226" s="15">
        <v>1838.8999999999999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f t="shared" si="30"/>
        <v>0</v>
      </c>
      <c r="R226" s="37">
        <f>IF(ISERROR(VLOOKUP($B226,[1]!Dept_Amt,2,FALSE)),0,VLOOKUP($B226,[1]!Dept_Amt,2,FALSE))</f>
        <v>3085.6</v>
      </c>
      <c r="S226" s="23"/>
    </row>
    <row r="227" spans="1:19" hidden="1" outlineLevel="2" x14ac:dyDescent="0.25">
      <c r="A227" s="10" t="s">
        <v>246</v>
      </c>
      <c r="B227" s="9" t="str">
        <f t="shared" si="32"/>
        <v>30120</v>
      </c>
      <c r="C227" s="9" t="s">
        <v>223</v>
      </c>
      <c r="D227" s="35" t="s">
        <v>223</v>
      </c>
      <c r="E227" s="39" t="s">
        <v>126</v>
      </c>
      <c r="F227" s="48">
        <v>0</v>
      </c>
      <c r="G227" s="15">
        <v>0</v>
      </c>
      <c r="H227" s="15">
        <v>391.17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f t="shared" si="30"/>
        <v>0</v>
      </c>
      <c r="R227" s="37">
        <f>IF(ISERROR(VLOOKUP($B227,[1]!Dept_Amt,2,FALSE)),0,VLOOKUP($B227,[1]!Dept_Amt,2,FALSE))</f>
        <v>391.17</v>
      </c>
      <c r="S227" s="23"/>
    </row>
    <row r="228" spans="1:19" hidden="1" outlineLevel="2" x14ac:dyDescent="0.25">
      <c r="A228" s="10" t="s">
        <v>663</v>
      </c>
      <c r="B228" s="9" t="str">
        <f t="shared" si="32"/>
        <v>30125</v>
      </c>
      <c r="C228" s="9" t="s">
        <v>223</v>
      </c>
      <c r="D228" s="35" t="s">
        <v>223</v>
      </c>
      <c r="E228" s="39" t="s">
        <v>126</v>
      </c>
      <c r="F228" s="48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f t="shared" si="30"/>
        <v>0</v>
      </c>
      <c r="R228" s="37">
        <f>IF(ISERROR(VLOOKUP($B228,[1]!Dept_Amt,2,FALSE)),0,VLOOKUP($B228,[1]!Dept_Amt,2,FALSE))</f>
        <v>0</v>
      </c>
      <c r="S228" s="23"/>
    </row>
    <row r="229" spans="1:19" hidden="1" outlineLevel="2" x14ac:dyDescent="0.25">
      <c r="A229" s="27" t="s">
        <v>690</v>
      </c>
      <c r="B229" s="9" t="str">
        <f t="shared" si="32"/>
        <v>30135</v>
      </c>
      <c r="C229" s="9" t="s">
        <v>223</v>
      </c>
      <c r="D229" s="35" t="s">
        <v>223</v>
      </c>
      <c r="E229" s="39" t="s">
        <v>126</v>
      </c>
      <c r="F229" s="48">
        <v>21033.41</v>
      </c>
      <c r="G229" s="15">
        <v>39746.929999999993</v>
      </c>
      <c r="H229" s="15">
        <v>27375.630000000019</v>
      </c>
      <c r="I229" s="15">
        <v>13382.499999999985</v>
      </c>
      <c r="J229" s="15">
        <v>24328.809999999983</v>
      </c>
      <c r="K229" s="15">
        <v>15374.490000000005</v>
      </c>
      <c r="L229" s="15">
        <v>0</v>
      </c>
      <c r="M229" s="15">
        <v>-0.66000000000349246</v>
      </c>
      <c r="N229" s="15">
        <v>5286.9599999999919</v>
      </c>
      <c r="O229" s="15">
        <v>18346.339999999997</v>
      </c>
      <c r="P229" s="15">
        <v>13553.720000000001</v>
      </c>
      <c r="Q229" s="15">
        <f t="shared" si="30"/>
        <v>20080.78</v>
      </c>
      <c r="R229" s="37">
        <f>IF(ISERROR(VLOOKUP($B229,[1]!Dept_Amt,2,FALSE)),0,VLOOKUP($B229,[1]!Dept_Amt,2,FALSE))</f>
        <v>198508.90999999997</v>
      </c>
      <c r="S229" s="23"/>
    </row>
    <row r="230" spans="1:19" hidden="1" outlineLevel="2" x14ac:dyDescent="0.25">
      <c r="A230" s="9" t="s">
        <v>224</v>
      </c>
      <c r="B230" s="9" t="str">
        <f t="shared" si="32"/>
        <v>31060</v>
      </c>
      <c r="C230" s="9" t="str">
        <f t="shared" ref="C230:C234" si="33">MID(A230,7,35)</f>
        <v>LB-Univ Librarian-General</v>
      </c>
      <c r="D230" s="35" t="s">
        <v>125</v>
      </c>
      <c r="E230" s="39" t="s">
        <v>126</v>
      </c>
      <c r="F230" s="48">
        <v>4226.8500000000004</v>
      </c>
      <c r="G230" s="15">
        <v>4220.7799999999988</v>
      </c>
      <c r="H230" s="15">
        <v>4171.66</v>
      </c>
      <c r="I230" s="15">
        <v>6246.5500000000011</v>
      </c>
      <c r="J230" s="15">
        <v>3917.869999999999</v>
      </c>
      <c r="K230" s="15">
        <v>3917.7000000000007</v>
      </c>
      <c r="L230" s="15">
        <v>3917.8899999999994</v>
      </c>
      <c r="M230" s="15">
        <v>3917.8600000000042</v>
      </c>
      <c r="N230" s="15">
        <v>5853.5599999999977</v>
      </c>
      <c r="O230" s="15">
        <v>3917.8899999999994</v>
      </c>
      <c r="P230" s="15">
        <v>3917.8700000000026</v>
      </c>
      <c r="Q230" s="15">
        <f t="shared" si="30"/>
        <v>3871.3199999999997</v>
      </c>
      <c r="R230" s="37">
        <f>IF(ISERROR(VLOOKUP($B230,[1]!Dept_Amt,2,FALSE)),0,VLOOKUP($B230,[1]!Dept_Amt,2,FALSE))</f>
        <v>52097.8</v>
      </c>
      <c r="S230" s="23"/>
    </row>
    <row r="231" spans="1:19" hidden="1" outlineLevel="2" x14ac:dyDescent="0.25">
      <c r="A231" s="9" t="s">
        <v>180</v>
      </c>
      <c r="B231" s="9" t="str">
        <f t="shared" si="32"/>
        <v>31400</v>
      </c>
      <c r="C231" s="9" t="str">
        <f t="shared" si="33"/>
        <v>DA-Deans Office</v>
      </c>
      <c r="D231" s="35" t="str">
        <f t="shared" ref="D231:D234" si="34">+C231</f>
        <v>DA-Deans Office</v>
      </c>
      <c r="E231" s="39" t="s">
        <v>126</v>
      </c>
      <c r="F231" s="48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80</v>
      </c>
      <c r="P231" s="15">
        <v>0</v>
      </c>
      <c r="Q231" s="15">
        <f t="shared" si="30"/>
        <v>1166.82</v>
      </c>
      <c r="R231" s="37">
        <f>IF(ISERROR(VLOOKUP($B231,[1]!Dept_Amt,2,FALSE)),0,VLOOKUP($B231,[1]!Dept_Amt,2,FALSE))</f>
        <v>1246.82</v>
      </c>
      <c r="S231" s="23"/>
    </row>
    <row r="232" spans="1:19" hidden="1" outlineLevel="2" x14ac:dyDescent="0.25">
      <c r="A232" s="9" t="s">
        <v>181</v>
      </c>
      <c r="B232" s="9" t="str">
        <f t="shared" si="32"/>
        <v>31520</v>
      </c>
      <c r="C232" s="9" t="str">
        <f t="shared" si="33"/>
        <v>CP-Ctr/State &amp; Nat Pgrms</v>
      </c>
      <c r="D232" s="35" t="str">
        <f t="shared" si="34"/>
        <v>CP-Ctr/State &amp; Nat Pgrms</v>
      </c>
      <c r="E232" s="39" t="s">
        <v>126</v>
      </c>
      <c r="F232" s="48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f t="shared" si="30"/>
        <v>0</v>
      </c>
      <c r="R232" s="37">
        <f>IF(ISERROR(VLOOKUP($B232,[1]!Dept_Amt,2,FALSE)),0,VLOOKUP($B232,[1]!Dept_Amt,2,FALSE))</f>
        <v>0</v>
      </c>
      <c r="S232" s="23"/>
    </row>
    <row r="233" spans="1:19" hidden="1" outlineLevel="2" x14ac:dyDescent="0.25">
      <c r="A233" s="9" t="s">
        <v>170</v>
      </c>
      <c r="B233" s="9" t="str">
        <f t="shared" si="32"/>
        <v>31530</v>
      </c>
      <c r="C233" s="9" t="str">
        <f t="shared" si="33"/>
        <v>CP-University Center</v>
      </c>
      <c r="D233" s="35" t="str">
        <f t="shared" si="34"/>
        <v>CP-University Center</v>
      </c>
      <c r="E233" s="39" t="s">
        <v>126</v>
      </c>
      <c r="F233" s="48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f t="shared" si="30"/>
        <v>0</v>
      </c>
      <c r="R233" s="37">
        <f>IF(ISERROR(VLOOKUP($B233,[1]!Dept_Amt,2,FALSE)),0,VLOOKUP($B233,[1]!Dept_Amt,2,FALSE))</f>
        <v>0</v>
      </c>
      <c r="S233" s="23"/>
    </row>
    <row r="234" spans="1:19" hidden="1" outlineLevel="2" x14ac:dyDescent="0.25">
      <c r="A234" s="14" t="s">
        <v>148</v>
      </c>
      <c r="B234" s="9" t="str">
        <f t="shared" si="32"/>
        <v>31580</v>
      </c>
      <c r="C234" s="9" t="str">
        <f t="shared" si="33"/>
        <v>CP-TEMPO Reading Pgrm</v>
      </c>
      <c r="D234" s="35" t="str">
        <f t="shared" si="34"/>
        <v>CP-TEMPO Reading Pgrm</v>
      </c>
      <c r="E234" s="39" t="s">
        <v>126</v>
      </c>
      <c r="F234" s="48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f t="shared" si="30"/>
        <v>0</v>
      </c>
      <c r="R234" s="37">
        <f>IF(ISERROR(VLOOKUP($B234,[1]!Dept_Amt,2,FALSE)),0,VLOOKUP($B234,[1]!Dept_Amt,2,FALSE))</f>
        <v>0</v>
      </c>
      <c r="S234" s="23"/>
    </row>
    <row r="235" spans="1:19" hidden="1" outlineLevel="2" x14ac:dyDescent="0.25">
      <c r="A235" s="14" t="s">
        <v>100</v>
      </c>
      <c r="B235" s="9" t="str">
        <f t="shared" ref="B235:B258" si="35">LEFT(A235,5)</f>
        <v>40025</v>
      </c>
      <c r="C235" s="9" t="str">
        <f>MID(A235,7,35)</f>
        <v>HS-Health Sciences Library</v>
      </c>
      <c r="D235" s="35" t="str">
        <f t="shared" ref="D235:D258" si="36">+C235</f>
        <v>HS-Health Sciences Library</v>
      </c>
      <c r="E235" s="39" t="s">
        <v>126</v>
      </c>
      <c r="F235" s="48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f t="shared" si="30"/>
        <v>0</v>
      </c>
      <c r="R235" s="37">
        <f>IF(ISERROR(VLOOKUP($B235,[1]!Dept_Amt,2,FALSE)),0,VLOOKUP($B235,[1]!Dept_Amt,2,FALSE))</f>
        <v>0</v>
      </c>
      <c r="S235" s="23"/>
    </row>
    <row r="236" spans="1:19" hidden="1" outlineLevel="2" x14ac:dyDescent="0.25">
      <c r="A236" s="14" t="s">
        <v>136</v>
      </c>
      <c r="B236" s="9" t="str">
        <f t="shared" si="35"/>
        <v>10015</v>
      </c>
      <c r="C236" s="9" t="str">
        <f t="shared" ref="C236:C258" si="37">MID(A236,7,35)</f>
        <v>PR-Miller Center</v>
      </c>
      <c r="D236" s="35" t="str">
        <f t="shared" si="36"/>
        <v>PR-Miller Center</v>
      </c>
      <c r="E236" s="39" t="s">
        <v>126</v>
      </c>
      <c r="F236" s="48">
        <v>72.44</v>
      </c>
      <c r="G236" s="15">
        <v>3242.58</v>
      </c>
      <c r="H236" s="15">
        <v>1526.7800000000002</v>
      </c>
      <c r="I236" s="15">
        <v>1240.8400000000001</v>
      </c>
      <c r="J236" s="15">
        <v>1365.2599999999993</v>
      </c>
      <c r="K236" s="15">
        <v>1365.2600000000002</v>
      </c>
      <c r="L236" s="15">
        <v>688.96999999999935</v>
      </c>
      <c r="M236" s="15">
        <v>372.77000000000044</v>
      </c>
      <c r="N236" s="15">
        <v>2038.1399999999994</v>
      </c>
      <c r="O236" s="15">
        <v>957.48000000000138</v>
      </c>
      <c r="P236" s="15">
        <v>2015.6299999999992</v>
      </c>
      <c r="Q236" s="15">
        <f t="shared" si="30"/>
        <v>452.38000000000102</v>
      </c>
      <c r="R236" s="37">
        <f>IF(ISERROR(VLOOKUP($B236,[1]!Dept_Amt,2,FALSE)),0,VLOOKUP($B236,[1]!Dept_Amt,2,FALSE))</f>
        <v>15338.53</v>
      </c>
      <c r="S236" s="23"/>
    </row>
    <row r="237" spans="1:19" hidden="1" outlineLevel="2" x14ac:dyDescent="0.25">
      <c r="A237" s="9" t="s">
        <v>225</v>
      </c>
      <c r="B237" s="9" t="str">
        <f t="shared" si="35"/>
        <v>10050</v>
      </c>
      <c r="C237" s="9" t="str">
        <f t="shared" si="37"/>
        <v>PR-Diversity Office</v>
      </c>
      <c r="D237" s="35" t="str">
        <f t="shared" si="36"/>
        <v>PR-Diversity Office</v>
      </c>
      <c r="E237" s="39" t="s">
        <v>126</v>
      </c>
      <c r="F237" s="48">
        <v>4323.92</v>
      </c>
      <c r="G237" s="15">
        <v>4327.3700000000008</v>
      </c>
      <c r="H237" s="15">
        <v>4809.619999999999</v>
      </c>
      <c r="I237" s="15">
        <v>6738.3600000000006</v>
      </c>
      <c r="J237" s="15">
        <v>4619.380000000001</v>
      </c>
      <c r="K237" s="15">
        <v>4421.5499999999993</v>
      </c>
      <c r="L237" s="15">
        <v>4504.2299999999996</v>
      </c>
      <c r="M237" s="15">
        <v>5552.4700000000012</v>
      </c>
      <c r="N237" s="15">
        <v>6738.32</v>
      </c>
      <c r="O237" s="15">
        <v>4768.6599999999962</v>
      </c>
      <c r="P237" s="15">
        <v>-35022.46</v>
      </c>
      <c r="Q237" s="15">
        <f t="shared" si="30"/>
        <v>534.97000000000298</v>
      </c>
      <c r="R237" s="37">
        <f>IF(ISERROR(VLOOKUP($B237,[1]!Dept_Amt,2,FALSE)),0,VLOOKUP($B237,[1]!Dept_Amt,2,FALSE))</f>
        <v>16316.390000000001</v>
      </c>
      <c r="S237" s="23"/>
    </row>
    <row r="238" spans="1:19" hidden="1" outlineLevel="2" x14ac:dyDescent="0.25">
      <c r="A238" s="14" t="s">
        <v>233</v>
      </c>
      <c r="B238" s="9" t="str">
        <f t="shared" si="35"/>
        <v>10040</v>
      </c>
      <c r="C238" s="9" t="str">
        <f t="shared" si="37"/>
        <v>PR-VQR</v>
      </c>
      <c r="D238" s="35" t="str">
        <f t="shared" si="36"/>
        <v>PR-VQR</v>
      </c>
      <c r="E238" s="39" t="s">
        <v>126</v>
      </c>
      <c r="F238" s="48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f t="shared" si="30"/>
        <v>0</v>
      </c>
      <c r="R238" s="37">
        <f>IF(ISERROR(VLOOKUP($B238,[1]!Dept_Amt,2,FALSE)),0,VLOOKUP($B238,[1]!Dept_Amt,2,FALSE))</f>
        <v>0</v>
      </c>
      <c r="S238" s="23"/>
    </row>
    <row r="239" spans="1:19" hidden="1" outlineLevel="2" x14ac:dyDescent="0.25">
      <c r="A239" s="18" t="s">
        <v>226</v>
      </c>
      <c r="B239" s="9" t="str">
        <f t="shared" si="35"/>
        <v>30000</v>
      </c>
      <c r="C239" s="9" t="str">
        <f t="shared" si="37"/>
        <v xml:space="preserve">PV-Ofc of Exec VP &amp; Provost </v>
      </c>
      <c r="D239" s="35" t="str">
        <f t="shared" si="36"/>
        <v xml:space="preserve">PV-Ofc of Exec VP &amp; Provost </v>
      </c>
      <c r="E239" s="39" t="s">
        <v>126</v>
      </c>
      <c r="F239" s="48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f t="shared" si="30"/>
        <v>0</v>
      </c>
      <c r="R239" s="37">
        <f>IF(ISERROR(VLOOKUP($B239,[1]!Dept_Amt,2,FALSE)),0,VLOOKUP($B239,[1]!Dept_Amt,2,FALSE))</f>
        <v>0</v>
      </c>
      <c r="S239" s="23"/>
    </row>
    <row r="240" spans="1:19" hidden="1" outlineLevel="2" x14ac:dyDescent="0.25">
      <c r="A240" s="18" t="s">
        <v>671</v>
      </c>
      <c r="B240" s="9" t="str">
        <f t="shared" si="35"/>
        <v>30003</v>
      </c>
      <c r="C240" s="9" t="str">
        <f t="shared" ref="C240" si="38">MID(A240,7,35)</f>
        <v>PV-Contemplative Sciences Total</v>
      </c>
      <c r="D240" s="35" t="str">
        <f t="shared" ref="D240" si="39">+C240</f>
        <v>PV-Contemplative Sciences Total</v>
      </c>
      <c r="E240" s="39" t="s">
        <v>126</v>
      </c>
      <c r="F240" s="48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f t="shared" si="30"/>
        <v>0</v>
      </c>
      <c r="R240" s="37">
        <f>IF(ISERROR(VLOOKUP($B240,[1]!Dept_Amt,2,FALSE)),0,VLOOKUP($B240,[1]!Dept_Amt,2,FALSE))</f>
        <v>0</v>
      </c>
      <c r="S240" s="23"/>
    </row>
    <row r="241" spans="1:19" hidden="1" outlineLevel="2" x14ac:dyDescent="0.25">
      <c r="A241" s="18" t="s">
        <v>227</v>
      </c>
      <c r="B241" s="9" t="str">
        <f t="shared" si="35"/>
        <v>30010</v>
      </c>
      <c r="C241" s="9" t="str">
        <f t="shared" si="37"/>
        <v xml:space="preserve">PV-VA Fnd/Humanities </v>
      </c>
      <c r="D241" s="35" t="str">
        <f t="shared" si="36"/>
        <v xml:space="preserve">PV-VA Fnd/Humanities </v>
      </c>
      <c r="E241" s="39" t="s">
        <v>126</v>
      </c>
      <c r="F241" s="48">
        <v>1700.58</v>
      </c>
      <c r="G241" s="15">
        <v>1036.2400000000002</v>
      </c>
      <c r="H241" s="15">
        <v>1689.02</v>
      </c>
      <c r="I241" s="15">
        <v>4983.99</v>
      </c>
      <c r="J241" s="15">
        <v>18993.309999999998</v>
      </c>
      <c r="K241" s="15">
        <v>14510.279999999999</v>
      </c>
      <c r="L241" s="15">
        <v>6845.68</v>
      </c>
      <c r="M241" s="15">
        <v>-37083.800000000003</v>
      </c>
      <c r="N241" s="15">
        <v>-173.78999999999542</v>
      </c>
      <c r="O241" s="15">
        <v>-5594.68</v>
      </c>
      <c r="P241" s="15">
        <v>0</v>
      </c>
      <c r="Q241" s="15">
        <f t="shared" si="30"/>
        <v>276.02999999999975</v>
      </c>
      <c r="R241" s="37">
        <f>IF(ISERROR(VLOOKUP($B241,[1]!Dept_Amt,2,FALSE)),0,VLOOKUP($B241,[1]!Dept_Amt,2,FALSE))</f>
        <v>7182.86</v>
      </c>
      <c r="S241" s="23"/>
    </row>
    <row r="242" spans="1:19" hidden="1" outlineLevel="2" x14ac:dyDescent="0.25">
      <c r="A242" s="18" t="s">
        <v>228</v>
      </c>
      <c r="B242" s="9" t="str">
        <f t="shared" si="35"/>
        <v>30015</v>
      </c>
      <c r="C242" s="9" t="str">
        <f t="shared" si="37"/>
        <v xml:space="preserve">PV-Ctr for Public Svc </v>
      </c>
      <c r="D242" s="35" t="str">
        <f t="shared" si="36"/>
        <v xml:space="preserve">PV-Ctr for Public Svc </v>
      </c>
      <c r="E242" s="39" t="s">
        <v>126</v>
      </c>
      <c r="F242" s="48">
        <v>8581.68</v>
      </c>
      <c r="G242" s="15">
        <v>8285.869999999999</v>
      </c>
      <c r="H242" s="15">
        <v>3018.739999999998</v>
      </c>
      <c r="I242" s="15">
        <v>3283.1999999999971</v>
      </c>
      <c r="J242" s="15">
        <v>16422.620000000006</v>
      </c>
      <c r="K242" s="15">
        <v>33117.69</v>
      </c>
      <c r="L242" s="15">
        <v>14933.39999999998</v>
      </c>
      <c r="M242" s="15">
        <v>-1160.2999999999738</v>
      </c>
      <c r="N242" s="15">
        <v>10562.919999999998</v>
      </c>
      <c r="O242" s="15">
        <v>3546.8199999999924</v>
      </c>
      <c r="P242" s="15">
        <v>4921.4200000000128</v>
      </c>
      <c r="Q242" s="15">
        <f t="shared" si="30"/>
        <v>3109.7899999999936</v>
      </c>
      <c r="R242" s="37">
        <f>IF(ISERROR(VLOOKUP($B242,[1]!Dept_Amt,2,FALSE)),0,VLOOKUP($B242,[1]!Dept_Amt,2,FALSE))</f>
        <v>108623.85</v>
      </c>
      <c r="S242" s="23"/>
    </row>
    <row r="243" spans="1:19" hidden="1" outlineLevel="2" x14ac:dyDescent="0.25">
      <c r="A243" s="18" t="s">
        <v>229</v>
      </c>
      <c r="B243" s="9" t="str">
        <f t="shared" si="35"/>
        <v>30026</v>
      </c>
      <c r="C243" s="9" t="str">
        <f t="shared" si="37"/>
        <v xml:space="preserve">PV-College Guide Program </v>
      </c>
      <c r="D243" s="35" t="str">
        <f t="shared" si="36"/>
        <v xml:space="preserve">PV-College Guide Program </v>
      </c>
      <c r="E243" s="39" t="s">
        <v>126</v>
      </c>
      <c r="F243" s="48">
        <v>0</v>
      </c>
      <c r="G243" s="15">
        <v>-6496.72</v>
      </c>
      <c r="H243" s="15">
        <v>0</v>
      </c>
      <c r="I243" s="15">
        <v>9161.6200000000008</v>
      </c>
      <c r="J243" s="15">
        <v>5485.119999999999</v>
      </c>
      <c r="K243" s="15">
        <v>4873.5000000000009</v>
      </c>
      <c r="L243" s="15">
        <v>5133.4199999999983</v>
      </c>
      <c r="M243" s="15">
        <v>5328.3600000000006</v>
      </c>
      <c r="N243" s="15">
        <v>7862.5799999999981</v>
      </c>
      <c r="O243" s="15">
        <v>1052.6800000000003</v>
      </c>
      <c r="P243" s="15">
        <v>0</v>
      </c>
      <c r="Q243" s="15">
        <f t="shared" si="30"/>
        <v>51.989999999997963</v>
      </c>
      <c r="R243" s="37">
        <f>IF(ISERROR(VLOOKUP($B243,[1]!Dept_Amt,2,FALSE)),0,VLOOKUP($B243,[1]!Dept_Amt,2,FALSE))</f>
        <v>32452.549999999996</v>
      </c>
      <c r="S243" s="23"/>
    </row>
    <row r="244" spans="1:19" hidden="1" outlineLevel="2" x14ac:dyDescent="0.25">
      <c r="A244" s="9" t="s">
        <v>164</v>
      </c>
      <c r="B244" s="9" t="str">
        <f t="shared" si="35"/>
        <v>30055</v>
      </c>
      <c r="C244" s="9" t="str">
        <f t="shared" si="37"/>
        <v>PV-Bayly Museum</v>
      </c>
      <c r="D244" s="35" t="str">
        <f t="shared" si="36"/>
        <v>PV-Bayly Museum</v>
      </c>
      <c r="E244" s="39" t="s">
        <v>126</v>
      </c>
      <c r="F244" s="48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f t="shared" si="30"/>
        <v>0</v>
      </c>
      <c r="R244" s="37">
        <f>IF(ISERROR(VLOOKUP($B244,[1]!Dept_Amt,2,FALSE)),0,VLOOKUP($B244,[1]!Dept_Amt,2,FALSE))</f>
        <v>0</v>
      </c>
      <c r="S244" s="23"/>
    </row>
    <row r="245" spans="1:19" hidden="1" outlineLevel="2" x14ac:dyDescent="0.25">
      <c r="A245" s="9" t="s">
        <v>230</v>
      </c>
      <c r="B245" s="9" t="str">
        <f t="shared" si="35"/>
        <v>30070</v>
      </c>
      <c r="C245" s="9" t="str">
        <f t="shared" si="37"/>
        <v>PV-Womens Ctr</v>
      </c>
      <c r="D245" s="35" t="str">
        <f t="shared" si="36"/>
        <v>PV-Womens Ctr</v>
      </c>
      <c r="E245" s="39" t="s">
        <v>126</v>
      </c>
      <c r="F245" s="48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f t="shared" si="30"/>
        <v>0</v>
      </c>
      <c r="R245" s="37">
        <f>IF(ISERROR(VLOOKUP($B245,[1]!Dept_Amt,2,FALSE)),0,VLOOKUP($B245,[1]!Dept_Amt,2,FALSE))</f>
        <v>0</v>
      </c>
      <c r="S245" s="23"/>
    </row>
    <row r="246" spans="1:19" hidden="1" outlineLevel="2" x14ac:dyDescent="0.25">
      <c r="A246" s="9" t="s">
        <v>101</v>
      </c>
      <c r="B246" s="9" t="str">
        <f t="shared" si="35"/>
        <v>30095</v>
      </c>
      <c r="C246" s="9" t="str">
        <f t="shared" si="37"/>
        <v>PV-Upward Bound</v>
      </c>
      <c r="D246" s="35" t="str">
        <f t="shared" si="36"/>
        <v>PV-Upward Bound</v>
      </c>
      <c r="E246" s="39" t="s">
        <v>126</v>
      </c>
      <c r="F246" s="48">
        <v>4256.07</v>
      </c>
      <c r="G246" s="15">
        <v>2083</v>
      </c>
      <c r="H246" s="15">
        <v>2097.3999999999996</v>
      </c>
      <c r="I246" s="15">
        <v>3124.49</v>
      </c>
      <c r="J246" s="15">
        <v>3311.2300000000014</v>
      </c>
      <c r="K246" s="15">
        <v>1840.4299999999985</v>
      </c>
      <c r="L246" s="15">
        <v>1004.9300000000003</v>
      </c>
      <c r="M246" s="15">
        <v>1479.4200000000019</v>
      </c>
      <c r="N246" s="15">
        <v>1982.8999999999978</v>
      </c>
      <c r="O246" s="15">
        <v>1567.7800000000025</v>
      </c>
      <c r="P246" s="15">
        <v>708.70999999999913</v>
      </c>
      <c r="Q246" s="15">
        <f t="shared" si="30"/>
        <v>906.02000000000044</v>
      </c>
      <c r="R246" s="37">
        <f>IF(ISERROR(VLOOKUP($B246,[1]!Dept_Amt,2,FALSE)),0,VLOOKUP($B246,[1]!Dept_Amt,2,FALSE))</f>
        <v>24362.38</v>
      </c>
      <c r="S246" s="23"/>
    </row>
    <row r="247" spans="1:19" hidden="1" outlineLevel="2" x14ac:dyDescent="0.25">
      <c r="A247" s="10" t="s">
        <v>238</v>
      </c>
      <c r="B247" s="9" t="str">
        <f t="shared" si="35"/>
        <v>31011</v>
      </c>
      <c r="C247" s="9" t="str">
        <f t="shared" si="37"/>
        <v xml:space="preserve">PV-Center for Global Health </v>
      </c>
      <c r="D247" s="35" t="str">
        <f t="shared" si="36"/>
        <v xml:space="preserve">PV-Center for Global Health </v>
      </c>
      <c r="E247" s="39" t="s">
        <v>126</v>
      </c>
      <c r="F247" s="48">
        <v>34.950000000000003</v>
      </c>
      <c r="G247" s="15">
        <v>63.459999999999994</v>
      </c>
      <c r="H247" s="15">
        <v>337.86</v>
      </c>
      <c r="I247" s="15">
        <v>53.180000000000007</v>
      </c>
      <c r="J247" s="15">
        <v>19.019999999999982</v>
      </c>
      <c r="K247" s="15">
        <v>35.46999999999997</v>
      </c>
      <c r="L247" s="15">
        <v>107.86000000000001</v>
      </c>
      <c r="M247" s="15">
        <v>63.110000000000014</v>
      </c>
      <c r="N247" s="15">
        <v>73.790000000000077</v>
      </c>
      <c r="O247" s="15">
        <v>13.299999999999955</v>
      </c>
      <c r="P247" s="15">
        <v>9.2400000000000091</v>
      </c>
      <c r="Q247" s="15">
        <f t="shared" si="30"/>
        <v>62.559999999999945</v>
      </c>
      <c r="R247" s="37">
        <f>IF(ISERROR(VLOOKUP($B247,[1]!Dept_Amt,2,FALSE)),0,VLOOKUP($B247,[1]!Dept_Amt,2,FALSE))</f>
        <v>873.8</v>
      </c>
      <c r="S247" s="23"/>
    </row>
    <row r="248" spans="1:19" hidden="1" outlineLevel="2" x14ac:dyDescent="0.25">
      <c r="A248" s="45" t="s">
        <v>722</v>
      </c>
      <c r="B248" s="9" t="str">
        <f t="shared" si="35"/>
        <v>31020</v>
      </c>
      <c r="C248" s="9" t="str">
        <f t="shared" si="37"/>
        <v>PV-Vice Prov-Acad Affairs</v>
      </c>
      <c r="D248" s="35" t="str">
        <f>+C248</f>
        <v>PV-Vice Prov-Acad Affairs</v>
      </c>
      <c r="E248" s="39" t="s">
        <v>126</v>
      </c>
      <c r="F248" s="48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f t="shared" si="30"/>
        <v>0</v>
      </c>
      <c r="R248" s="37">
        <f>IF(ISERROR(VLOOKUP($B248,[1]!Dept_Amt,2,FALSE)),0,VLOOKUP($B248,[1]!Dept_Amt,2,FALSE))</f>
        <v>0</v>
      </c>
      <c r="S248" s="23"/>
    </row>
    <row r="249" spans="1:19" hidden="1" outlineLevel="2" x14ac:dyDescent="0.25">
      <c r="A249" s="9" t="s">
        <v>231</v>
      </c>
      <c r="B249" s="9" t="str">
        <f t="shared" si="35"/>
        <v>31025</v>
      </c>
      <c r="C249" s="9" t="str">
        <f t="shared" si="37"/>
        <v xml:space="preserve">PV-Teaching Res Ctr </v>
      </c>
      <c r="D249" s="35" t="str">
        <f t="shared" si="36"/>
        <v xml:space="preserve">PV-Teaching Res Ctr </v>
      </c>
      <c r="E249" s="39" t="s">
        <v>126</v>
      </c>
      <c r="F249" s="48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f t="shared" si="30"/>
        <v>0</v>
      </c>
      <c r="R249" s="37">
        <f>IF(ISERROR(VLOOKUP($B249,[1]!Dept_Amt,2,FALSE)),0,VLOOKUP($B249,[1]!Dept_Amt,2,FALSE))</f>
        <v>0</v>
      </c>
      <c r="S249" s="23"/>
    </row>
    <row r="250" spans="1:19" hidden="1" outlineLevel="2" x14ac:dyDescent="0.25">
      <c r="A250" s="9" t="s">
        <v>155</v>
      </c>
      <c r="B250" s="9" t="str">
        <f t="shared" si="35"/>
        <v>31026</v>
      </c>
      <c r="C250" s="9" t="str">
        <f t="shared" si="37"/>
        <v>PV-Inst for Practical Ethics</v>
      </c>
      <c r="D250" s="35" t="str">
        <f t="shared" si="36"/>
        <v>PV-Inst for Practical Ethics</v>
      </c>
      <c r="E250" s="39" t="s">
        <v>126</v>
      </c>
      <c r="F250" s="48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f t="shared" si="30"/>
        <v>0</v>
      </c>
      <c r="R250" s="37">
        <f>IF(ISERROR(VLOOKUP($B250,[1]!Dept_Amt,2,FALSE)),0,VLOOKUP($B250,[1]!Dept_Amt,2,FALSE))</f>
        <v>0</v>
      </c>
      <c r="S250" s="23"/>
    </row>
    <row r="251" spans="1:19" hidden="1" outlineLevel="2" x14ac:dyDescent="0.25">
      <c r="A251" s="9" t="s">
        <v>166</v>
      </c>
      <c r="B251" s="9" t="str">
        <f t="shared" si="35"/>
        <v>30030</v>
      </c>
      <c r="C251" s="9" t="str">
        <f t="shared" si="37"/>
        <v>RS-VP for Research</v>
      </c>
      <c r="D251" s="35" t="str">
        <f t="shared" si="36"/>
        <v>RS-VP for Research</v>
      </c>
      <c r="E251" s="39" t="s">
        <v>126</v>
      </c>
      <c r="F251" s="48">
        <v>-78.27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114348.36</v>
      </c>
      <c r="N251" s="15">
        <v>0</v>
      </c>
      <c r="O251" s="15">
        <v>0</v>
      </c>
      <c r="P251" s="15">
        <v>66735.149999999994</v>
      </c>
      <c r="Q251" s="15">
        <f t="shared" si="30"/>
        <v>23518.350000000006</v>
      </c>
      <c r="R251" s="37">
        <f>IF(ISERROR(VLOOKUP($B251,[1]!Dept_Amt,2,FALSE)),0,VLOOKUP($B251,[1]!Dept_Amt,2,FALSE))</f>
        <v>204523.59</v>
      </c>
      <c r="S251" s="23"/>
    </row>
    <row r="252" spans="1:19" hidden="1" outlineLevel="2" x14ac:dyDescent="0.25">
      <c r="A252" s="9" t="s">
        <v>102</v>
      </c>
      <c r="B252" s="9" t="str">
        <f t="shared" si="35"/>
        <v>30040</v>
      </c>
      <c r="C252" s="9" t="str">
        <f t="shared" si="37"/>
        <v>RS-Inst Adv Tech Humanities</v>
      </c>
      <c r="D252" s="35" t="str">
        <f t="shared" si="36"/>
        <v>RS-Inst Adv Tech Humanities</v>
      </c>
      <c r="E252" s="39" t="s">
        <v>126</v>
      </c>
      <c r="F252" s="48">
        <v>776.24</v>
      </c>
      <c r="G252" s="15">
        <v>222.76</v>
      </c>
      <c r="H252" s="15">
        <v>3456.0499999999993</v>
      </c>
      <c r="I252" s="15">
        <v>3715.1400000000012</v>
      </c>
      <c r="J252" s="15">
        <v>558.01999999999862</v>
      </c>
      <c r="K252" s="15">
        <v>3897.1700000000019</v>
      </c>
      <c r="L252" s="15">
        <v>6516.2999999999993</v>
      </c>
      <c r="M252" s="15">
        <v>6009.52</v>
      </c>
      <c r="N252" s="15">
        <v>4750.2699999999968</v>
      </c>
      <c r="O252" s="15">
        <v>2682.9799999999996</v>
      </c>
      <c r="P252" s="15">
        <v>5111.82</v>
      </c>
      <c r="Q252" s="15">
        <f t="shared" si="30"/>
        <v>1684.2699999999968</v>
      </c>
      <c r="R252" s="37">
        <f>IF(ISERROR(VLOOKUP($B252,[1]!Dept_Amt,2,FALSE)),0,VLOOKUP($B252,[1]!Dept_Amt,2,FALSE))</f>
        <v>39380.539999999994</v>
      </c>
      <c r="S252" s="23"/>
    </row>
    <row r="253" spans="1:19" hidden="1" outlineLevel="2" x14ac:dyDescent="0.25">
      <c r="A253" s="9" t="s">
        <v>103</v>
      </c>
      <c r="B253" s="9" t="str">
        <f t="shared" si="35"/>
        <v>30041</v>
      </c>
      <c r="C253" s="9" t="str">
        <f t="shared" si="37"/>
        <v>RS-Ctr for Liberal Arts</v>
      </c>
      <c r="D253" s="35" t="str">
        <f t="shared" si="36"/>
        <v>RS-Ctr for Liberal Arts</v>
      </c>
      <c r="E253" s="39" t="s">
        <v>126</v>
      </c>
      <c r="F253" s="48">
        <v>0</v>
      </c>
      <c r="G253" s="15">
        <v>0</v>
      </c>
      <c r="H253" s="15">
        <v>0</v>
      </c>
      <c r="I253" s="15">
        <v>0</v>
      </c>
      <c r="J253" s="15">
        <v>302.73</v>
      </c>
      <c r="K253" s="15">
        <v>-0.31000000000000227</v>
      </c>
      <c r="L253" s="15">
        <v>165.07999999999998</v>
      </c>
      <c r="M253" s="15">
        <v>0</v>
      </c>
      <c r="N253" s="15">
        <v>0</v>
      </c>
      <c r="O253" s="15">
        <v>0</v>
      </c>
      <c r="P253" s="15">
        <v>0</v>
      </c>
      <c r="Q253" s="15">
        <f t="shared" si="30"/>
        <v>167.38</v>
      </c>
      <c r="R253" s="37">
        <f>IF(ISERROR(VLOOKUP($B253,[1]!Dept_Amt,2,FALSE)),0,VLOOKUP($B253,[1]!Dept_Amt,2,FALSE))</f>
        <v>634.88</v>
      </c>
      <c r="S253" s="23"/>
    </row>
    <row r="254" spans="1:19" hidden="1" outlineLevel="2" x14ac:dyDescent="0.25">
      <c r="A254" s="9" t="s">
        <v>165</v>
      </c>
      <c r="B254" s="9" t="str">
        <f t="shared" si="35"/>
        <v>30045</v>
      </c>
      <c r="C254" s="9" t="str">
        <f t="shared" si="37"/>
        <v>RS-Ctr Politics</v>
      </c>
      <c r="D254" s="35" t="str">
        <f t="shared" si="36"/>
        <v>RS-Ctr Politics</v>
      </c>
      <c r="E254" s="39" t="s">
        <v>126</v>
      </c>
      <c r="F254" s="48">
        <v>0</v>
      </c>
      <c r="G254" s="15">
        <v>3793.12</v>
      </c>
      <c r="H254" s="15">
        <v>-3.0000000000200089E-2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f t="shared" si="30"/>
        <v>0</v>
      </c>
      <c r="R254" s="37">
        <f>IF(ISERROR(VLOOKUP($B254,[1]!Dept_Amt,2,FALSE)),0,VLOOKUP($B254,[1]!Dept_Amt,2,FALSE))</f>
        <v>3793.0899999999997</v>
      </c>
      <c r="S254" s="23"/>
    </row>
    <row r="255" spans="1:19" hidden="1" outlineLevel="2" x14ac:dyDescent="0.25">
      <c r="A255" s="27" t="s">
        <v>729</v>
      </c>
      <c r="B255" s="9" t="str">
        <f t="shared" si="35"/>
        <v>30075</v>
      </c>
      <c r="C255" s="9" t="str">
        <f t="shared" si="37"/>
        <v xml:space="preserve">PV-Kluge-Ruhe Museum </v>
      </c>
      <c r="D255" s="35" t="str">
        <f t="shared" si="36"/>
        <v xml:space="preserve">PV-Kluge-Ruhe Museum </v>
      </c>
      <c r="E255" s="39" t="s">
        <v>126</v>
      </c>
      <c r="F255" s="48">
        <v>0</v>
      </c>
      <c r="G255" s="15">
        <v>2301.7800000000002</v>
      </c>
      <c r="H255" s="15">
        <v>0</v>
      </c>
      <c r="I255" s="15">
        <v>1300</v>
      </c>
      <c r="J255" s="15">
        <v>0</v>
      </c>
      <c r="K255" s="15">
        <v>1080.7899999999995</v>
      </c>
      <c r="L255" s="15">
        <v>1495</v>
      </c>
      <c r="M255" s="15">
        <v>0</v>
      </c>
      <c r="N255" s="15">
        <v>0</v>
      </c>
      <c r="O255" s="15">
        <v>0</v>
      </c>
      <c r="P255" s="15">
        <v>8818</v>
      </c>
      <c r="Q255" s="15">
        <f t="shared" si="30"/>
        <v>4645.0600000000013</v>
      </c>
      <c r="R255" s="37">
        <f>IF(ISERROR(VLOOKUP($B255,[1]!Dept_Amt,2,FALSE)),0,VLOOKUP($B255,[1]!Dept_Amt,2,FALSE))</f>
        <v>19640.63</v>
      </c>
      <c r="S255" s="15"/>
    </row>
    <row r="256" spans="1:19" hidden="1" outlineLevel="2" x14ac:dyDescent="0.25">
      <c r="A256" s="9" t="s">
        <v>745</v>
      </c>
      <c r="B256" s="9" t="str">
        <f t="shared" si="35"/>
        <v>21000</v>
      </c>
      <c r="C256" s="9" t="str">
        <f t="shared" si="37"/>
        <v xml:space="preserve">SA-VP Office </v>
      </c>
      <c r="D256" s="35" t="str">
        <f t="shared" si="36"/>
        <v xml:space="preserve">SA-VP Office </v>
      </c>
      <c r="E256" s="39" t="s">
        <v>126</v>
      </c>
      <c r="F256" s="48">
        <v>0</v>
      </c>
      <c r="G256" s="48">
        <v>0</v>
      </c>
      <c r="H256" s="15">
        <v>6109.51</v>
      </c>
      <c r="I256" s="15">
        <v>2140.9400000000005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f t="shared" si="30"/>
        <v>0</v>
      </c>
      <c r="R256" s="37">
        <f>IF(ISERROR(VLOOKUP($B256,[1]!Dept_Amt,2,FALSE)),0,VLOOKUP($B256,[1]!Dept_Amt,2,FALSE))</f>
        <v>8250.4500000000007</v>
      </c>
      <c r="S256" s="23"/>
    </row>
    <row r="257" spans="1:19" hidden="1" outlineLevel="2" x14ac:dyDescent="0.25">
      <c r="A257" s="27" t="s">
        <v>761</v>
      </c>
      <c r="B257" s="9" t="str">
        <f t="shared" si="35"/>
        <v>21090</v>
      </c>
      <c r="C257" s="9" t="str">
        <f t="shared" si="37"/>
        <v xml:space="preserve">PV-WTJU Radio </v>
      </c>
      <c r="D257" s="35" t="str">
        <f t="shared" si="36"/>
        <v xml:space="preserve">PV-WTJU Radio </v>
      </c>
      <c r="E257" s="39" t="s">
        <v>126</v>
      </c>
      <c r="H257" s="15"/>
      <c r="K257" s="15"/>
      <c r="L257" s="15"/>
      <c r="M257" s="15">
        <v>715.28</v>
      </c>
      <c r="N257" s="15">
        <v>2145.84</v>
      </c>
      <c r="O257" s="15">
        <v>1430.5600000000004</v>
      </c>
      <c r="P257" s="15">
        <v>0</v>
      </c>
      <c r="Q257" s="15">
        <f t="shared" si="30"/>
        <v>0</v>
      </c>
      <c r="R257" s="37">
        <f>IF(ISERROR(VLOOKUP($B257,[1]!Dept_Amt,2,FALSE)),0,VLOOKUP($B257,[1]!Dept_Amt,2,FALSE))</f>
        <v>4291.68</v>
      </c>
      <c r="S257" s="23"/>
    </row>
    <row r="258" spans="1:19" hidden="1" outlineLevel="2" x14ac:dyDescent="0.25">
      <c r="A258" s="27" t="s">
        <v>764</v>
      </c>
      <c r="B258" s="9" t="str">
        <f t="shared" si="35"/>
        <v>31800</v>
      </c>
      <c r="C258" s="9" t="str">
        <f t="shared" si="37"/>
        <v>PV-Film Festival</v>
      </c>
      <c r="D258" s="35" t="str">
        <f t="shared" si="36"/>
        <v>PV-Film Festival</v>
      </c>
      <c r="E258" s="39" t="s">
        <v>126</v>
      </c>
      <c r="H258" s="15"/>
      <c r="K258" s="15"/>
      <c r="L258" s="15"/>
      <c r="M258" s="15">
        <v>0</v>
      </c>
      <c r="N258" s="15">
        <v>3725.78</v>
      </c>
      <c r="O258" s="15">
        <v>401.20999999999958</v>
      </c>
      <c r="P258" s="15">
        <v>0</v>
      </c>
      <c r="Q258" s="15">
        <f t="shared" si="30"/>
        <v>0</v>
      </c>
      <c r="R258" s="37">
        <f>IF(ISERROR(VLOOKUP($B258,[1]!Dept_Amt,2,FALSE)),0,VLOOKUP($B258,[1]!Dept_Amt,2,FALSE))</f>
        <v>4126.99</v>
      </c>
    </row>
    <row r="259" spans="1:19" outlineLevel="1" collapsed="1" x14ac:dyDescent="0.25">
      <c r="A259" s="27"/>
      <c r="D259" s="35"/>
      <c r="E259" s="32" t="s">
        <v>753</v>
      </c>
      <c r="F259" s="23">
        <f>SUBTOTAL(9,F221:F258)</f>
        <v>808118.74</v>
      </c>
      <c r="G259" s="9">
        <f>SUBTOTAL(9,G221:G258)</f>
        <v>503861.56999999983</v>
      </c>
      <c r="H259" s="15">
        <f>SUBTOTAL(9,H221:H258)</f>
        <v>512402.01</v>
      </c>
      <c r="I259" s="9">
        <f>SUBTOTAL(9,I221:I258)</f>
        <v>538972.86000000045</v>
      </c>
      <c r="J259" s="9">
        <f>SUBTOTAL(9,J221:J258)</f>
        <v>578654.78999999911</v>
      </c>
      <c r="K259" s="15">
        <f>SUBTOTAL(9,K221:K258)</f>
        <v>518213.99000000145</v>
      </c>
      <c r="L259" s="15">
        <f>SUBTOTAL(9,L221:L258)</f>
        <v>455193.33999999968</v>
      </c>
      <c r="M259" s="15">
        <f>SUBTOTAL(9,M221:M258)</f>
        <v>517137.28999999975</v>
      </c>
      <c r="N259" s="15">
        <f>SUBTOTAL(9,N221:N258)</f>
        <v>489143.9600000013</v>
      </c>
      <c r="O259" s="15">
        <f>SUBTOTAL(9,O221:O258)</f>
        <v>478041.789999998</v>
      </c>
      <c r="P259" s="15">
        <f>SUBTOTAL(9,P221:P258)</f>
        <v>269137.42000000086</v>
      </c>
      <c r="Q259" s="15">
        <f>SUBTOTAL(9,Q221:Q258)</f>
        <v>223761.83000000039</v>
      </c>
      <c r="R259" s="37">
        <f>SUBTOTAL(9,R221:R258)</f>
        <v>5892639.5899999999</v>
      </c>
    </row>
    <row r="260" spans="1:19" x14ac:dyDescent="0.25">
      <c r="A260" s="27"/>
      <c r="D260" s="35"/>
      <c r="E260" s="32" t="s">
        <v>754</v>
      </c>
      <c r="F260" s="23">
        <f>SUBTOTAL(9,F4:F258)</f>
        <v>13424650.270000007</v>
      </c>
      <c r="G260" s="9">
        <f>SUBTOTAL(9,G4:G258)</f>
        <v>9572430.2899999954</v>
      </c>
      <c r="H260" s="15">
        <f>SUBTOTAL(9,H4:H258)</f>
        <v>7934578.0600000005</v>
      </c>
      <c r="I260" s="9">
        <f>SUBTOTAL(9,I4:I258)</f>
        <v>9601629.9099999983</v>
      </c>
      <c r="J260" s="9">
        <f>SUBTOTAL(9,J4:J258)</f>
        <v>7664166.6399999969</v>
      </c>
      <c r="K260" s="15">
        <f>SUBTOTAL(9,K4:K258)</f>
        <v>8107052.0300000012</v>
      </c>
      <c r="L260" s="15">
        <f>SUBTOTAL(9,L4:L258)</f>
        <v>7205433.160000002</v>
      </c>
      <c r="M260" s="15">
        <f>SUBTOTAL(9,M4:M258)</f>
        <v>8147975.2300000051</v>
      </c>
      <c r="N260" s="15">
        <f>SUBTOTAL(9,N4:N258)</f>
        <v>9081404.9300000109</v>
      </c>
      <c r="O260" s="15">
        <f>SUBTOTAL(9,O4:O258)</f>
        <v>8018542.6699999999</v>
      </c>
      <c r="P260" s="15">
        <f>SUBTOTAL(9,P4:P258)</f>
        <v>7958011.8600000003</v>
      </c>
      <c r="Q260" s="15">
        <f>SUBTOTAL(9,Q4:Q258)</f>
        <v>6059075.2099999972</v>
      </c>
      <c r="R260" s="37">
        <f>SUBTOTAL(9,R4:R258)</f>
        <v>102774950.26000001</v>
      </c>
    </row>
    <row r="261" spans="1:19" x14ac:dyDescent="0.25">
      <c r="H261" s="15"/>
      <c r="K261" s="15"/>
      <c r="L261" s="15"/>
      <c r="R261" s="21"/>
    </row>
    <row r="262" spans="1:19" x14ac:dyDescent="0.25">
      <c r="H262" s="15"/>
      <c r="K262" s="15"/>
      <c r="L262" s="15"/>
      <c r="R262" s="43"/>
    </row>
    <row r="263" spans="1:19" x14ac:dyDescent="0.25">
      <c r="H263" s="15"/>
      <c r="R263" s="23"/>
    </row>
    <row r="264" spans="1:19" x14ac:dyDescent="0.25">
      <c r="H264" s="15"/>
    </row>
    <row r="265" spans="1:19" x14ac:dyDescent="0.25">
      <c r="H265" s="15"/>
    </row>
    <row r="266" spans="1:19" x14ac:dyDescent="0.25">
      <c r="H266" s="15"/>
    </row>
    <row r="267" spans="1:19" x14ac:dyDescent="0.25">
      <c r="H267" s="15"/>
    </row>
    <row r="268" spans="1:19" x14ac:dyDescent="0.25">
      <c r="H268" s="15"/>
    </row>
    <row r="269" spans="1:19" x14ac:dyDescent="0.25">
      <c r="H269" s="15"/>
    </row>
    <row r="270" spans="1:19" x14ac:dyDescent="0.25">
      <c r="H270" s="15"/>
    </row>
    <row r="271" spans="1:19" x14ac:dyDescent="0.25">
      <c r="H271" s="15"/>
    </row>
    <row r="272" spans="1:19" x14ac:dyDescent="0.25">
      <c r="H272" s="15"/>
    </row>
    <row r="273" spans="8:8" x14ac:dyDescent="0.25">
      <c r="H273" s="15"/>
    </row>
    <row r="274" spans="8:8" x14ac:dyDescent="0.25">
      <c r="H274" s="15"/>
    </row>
    <row r="275" spans="8:8" x14ac:dyDescent="0.25">
      <c r="H275" s="15"/>
    </row>
    <row r="276" spans="8:8" x14ac:dyDescent="0.25">
      <c r="H276" s="15"/>
    </row>
    <row r="277" spans="8:8" x14ac:dyDescent="0.25">
      <c r="H277" s="15"/>
    </row>
    <row r="278" spans="8:8" x14ac:dyDescent="0.25">
      <c r="H278" s="15"/>
    </row>
    <row r="279" spans="8:8" x14ac:dyDescent="0.25">
      <c r="H279" s="15"/>
    </row>
    <row r="280" spans="8:8" x14ac:dyDescent="0.25">
      <c r="H280" s="15"/>
    </row>
    <row r="281" spans="8:8" x14ac:dyDescent="0.25">
      <c r="H281" s="15"/>
    </row>
    <row r="282" spans="8:8" x14ac:dyDescent="0.25">
      <c r="H282" s="15"/>
    </row>
    <row r="283" spans="8:8" x14ac:dyDescent="0.25">
      <c r="H283" s="15"/>
    </row>
    <row r="284" spans="8:8" x14ac:dyDescent="0.25">
      <c r="H284" s="15"/>
    </row>
    <row r="285" spans="8:8" x14ac:dyDescent="0.25">
      <c r="H285" s="15"/>
    </row>
    <row r="286" spans="8:8" x14ac:dyDescent="0.25">
      <c r="H286" s="15"/>
    </row>
    <row r="287" spans="8:8" x14ac:dyDescent="0.25">
      <c r="H287" s="15"/>
    </row>
    <row r="288" spans="8:8" x14ac:dyDescent="0.25">
      <c r="H288" s="15"/>
    </row>
    <row r="289" spans="8:8" x14ac:dyDescent="0.25">
      <c r="H289" s="15"/>
    </row>
    <row r="290" spans="8:8" x14ac:dyDescent="0.25">
      <c r="H290" s="15"/>
    </row>
    <row r="292" spans="8:8" x14ac:dyDescent="0.25">
      <c r="H292" s="15"/>
    </row>
    <row r="293" spans="8:8" x14ac:dyDescent="0.25">
      <c r="H293" s="15"/>
    </row>
    <row r="294" spans="8:8" x14ac:dyDescent="0.25">
      <c r="H294" s="15"/>
    </row>
    <row r="296" spans="8:8" x14ac:dyDescent="0.25">
      <c r="H296" s="15"/>
    </row>
    <row r="297" spans="8:8" x14ac:dyDescent="0.25">
      <c r="H297" s="15"/>
    </row>
    <row r="298" spans="8:8" x14ac:dyDescent="0.25">
      <c r="H298" s="15"/>
    </row>
    <row r="299" spans="8:8" x14ac:dyDescent="0.25">
      <c r="H299" s="15"/>
    </row>
    <row r="300" spans="8:8" x14ac:dyDescent="0.25">
      <c r="H300" s="15"/>
    </row>
    <row r="301" spans="8:8" x14ac:dyDescent="0.25">
      <c r="H301" s="15"/>
    </row>
    <row r="302" spans="8:8" x14ac:dyDescent="0.25">
      <c r="H302" s="15"/>
    </row>
    <row r="303" spans="8:8" x14ac:dyDescent="0.25">
      <c r="H303" s="15"/>
    </row>
    <row r="304" spans="8:8" x14ac:dyDescent="0.25">
      <c r="H304" s="15"/>
    </row>
    <row r="305" spans="8:8" x14ac:dyDescent="0.25">
      <c r="H305" s="15"/>
    </row>
    <row r="306" spans="8:8" x14ac:dyDescent="0.25">
      <c r="H306" s="15"/>
    </row>
    <row r="307" spans="8:8" x14ac:dyDescent="0.25">
      <c r="H307" s="15"/>
    </row>
    <row r="308" spans="8:8" x14ac:dyDescent="0.25">
      <c r="H308" s="15"/>
    </row>
    <row r="309" spans="8:8" x14ac:dyDescent="0.25">
      <c r="H309" s="15"/>
    </row>
    <row r="310" spans="8:8" x14ac:dyDescent="0.25">
      <c r="H310" s="15"/>
    </row>
    <row r="311" spans="8:8" x14ac:dyDescent="0.25">
      <c r="H311" s="15"/>
    </row>
    <row r="312" spans="8:8" x14ac:dyDescent="0.25">
      <c r="H312" s="15"/>
    </row>
    <row r="313" spans="8:8" x14ac:dyDescent="0.25">
      <c r="H313" s="15"/>
    </row>
    <row r="314" spans="8:8" x14ac:dyDescent="0.25">
      <c r="H314" s="15"/>
    </row>
    <row r="315" spans="8:8" x14ac:dyDescent="0.25">
      <c r="H315" s="15"/>
    </row>
    <row r="316" spans="8:8" x14ac:dyDescent="0.25">
      <c r="H316" s="15"/>
    </row>
    <row r="317" spans="8:8" x14ac:dyDescent="0.25">
      <c r="H317" s="15"/>
    </row>
    <row r="318" spans="8:8" x14ac:dyDescent="0.25">
      <c r="H318" s="15"/>
    </row>
    <row r="319" spans="8:8" x14ac:dyDescent="0.25">
      <c r="H319" s="15"/>
    </row>
    <row r="320" spans="8:8" x14ac:dyDescent="0.25">
      <c r="H320" s="15"/>
    </row>
    <row r="321" spans="8:8" x14ac:dyDescent="0.25">
      <c r="H321" s="15"/>
    </row>
    <row r="322" spans="8:8" x14ac:dyDescent="0.25">
      <c r="H322" s="15"/>
    </row>
    <row r="323" spans="8:8" x14ac:dyDescent="0.25">
      <c r="H323" s="15"/>
    </row>
    <row r="324" spans="8:8" x14ac:dyDescent="0.25">
      <c r="H324" s="15"/>
    </row>
    <row r="325" spans="8:8" x14ac:dyDescent="0.25">
      <c r="H325" s="15"/>
    </row>
    <row r="326" spans="8:8" x14ac:dyDescent="0.25">
      <c r="H326" s="15"/>
    </row>
    <row r="327" spans="8:8" x14ac:dyDescent="0.25">
      <c r="H327" s="15"/>
    </row>
    <row r="328" spans="8:8" x14ac:dyDescent="0.25">
      <c r="H328" s="15"/>
    </row>
    <row r="329" spans="8:8" x14ac:dyDescent="0.25">
      <c r="H329" s="15"/>
    </row>
    <row r="330" spans="8:8" x14ac:dyDescent="0.25">
      <c r="H330" s="15"/>
    </row>
    <row r="331" spans="8:8" x14ac:dyDescent="0.25">
      <c r="H331" s="15"/>
    </row>
    <row r="332" spans="8:8" x14ac:dyDescent="0.25">
      <c r="H332" s="15"/>
    </row>
    <row r="333" spans="8:8" x14ac:dyDescent="0.25">
      <c r="H333" s="15"/>
    </row>
    <row r="334" spans="8:8" x14ac:dyDescent="0.25">
      <c r="H334" s="15"/>
    </row>
    <row r="335" spans="8:8" x14ac:dyDescent="0.25">
      <c r="H335" s="15"/>
    </row>
    <row r="336" spans="8:8" x14ac:dyDescent="0.25">
      <c r="H336" s="15"/>
    </row>
    <row r="337" spans="8:8" x14ac:dyDescent="0.25">
      <c r="H337" s="15"/>
    </row>
    <row r="338" spans="8:8" x14ac:dyDescent="0.25">
      <c r="H338" s="15"/>
    </row>
    <row r="339" spans="8:8" x14ac:dyDescent="0.25">
      <c r="H339" s="15"/>
    </row>
    <row r="340" spans="8:8" x14ac:dyDescent="0.25">
      <c r="H340" s="15"/>
    </row>
    <row r="341" spans="8:8" x14ac:dyDescent="0.25">
      <c r="H341" s="15"/>
    </row>
    <row r="342" spans="8:8" x14ac:dyDescent="0.25">
      <c r="H342" s="15"/>
    </row>
    <row r="343" spans="8:8" x14ac:dyDescent="0.25">
      <c r="H343" s="15"/>
    </row>
    <row r="344" spans="8:8" x14ac:dyDescent="0.25">
      <c r="H344" s="15"/>
    </row>
    <row r="345" spans="8:8" x14ac:dyDescent="0.25">
      <c r="H345" s="15"/>
    </row>
    <row r="346" spans="8:8" x14ac:dyDescent="0.25">
      <c r="H346" s="15"/>
    </row>
    <row r="347" spans="8:8" x14ac:dyDescent="0.25">
      <c r="H347" s="15"/>
    </row>
    <row r="348" spans="8:8" x14ac:dyDescent="0.25">
      <c r="H348" s="15"/>
    </row>
    <row r="349" spans="8:8" x14ac:dyDescent="0.25">
      <c r="H349" s="15"/>
    </row>
    <row r="350" spans="8:8" x14ac:dyDescent="0.25">
      <c r="H350" s="15"/>
    </row>
    <row r="351" spans="8:8" x14ac:dyDescent="0.25">
      <c r="H351" s="15"/>
    </row>
    <row r="352" spans="8:8" x14ac:dyDescent="0.25">
      <c r="H352" s="15"/>
    </row>
    <row r="353" spans="8:8" x14ac:dyDescent="0.25">
      <c r="H353" s="15"/>
    </row>
    <row r="354" spans="8:8" x14ac:dyDescent="0.25">
      <c r="H354" s="15"/>
    </row>
    <row r="355" spans="8:8" x14ac:dyDescent="0.25">
      <c r="H355" s="15"/>
    </row>
    <row r="356" spans="8:8" x14ac:dyDescent="0.25">
      <c r="H356" s="15"/>
    </row>
    <row r="357" spans="8:8" x14ac:dyDescent="0.25">
      <c r="H357" s="15"/>
    </row>
  </sheetData>
  <mergeCells count="1">
    <mergeCell ref="D1:R1"/>
  </mergeCells>
  <phoneticPr fontId="0" type="noConversion"/>
  <printOptions horizontalCentered="1"/>
  <pageMargins left="0.25" right="0.25" top="0.36" bottom="0.36" header="0.25" footer="0.25"/>
  <pageSetup scale="62" orientation="landscape" r:id="rId1"/>
  <headerFooter alignWithMargins="0">
    <oddFooter>&amp;L&amp;D&amp;CPage &amp;P of &amp;N&amp;RU:Analysis\Cost\Overhead\FY01-02\&amp;F,&amp;A</oddFooter>
  </headerFooter>
  <rowBreaks count="1" manualBreakCount="1">
    <brk id="138" min="3" max="17" man="1"/>
  </rowBreaks>
  <ignoredErrors>
    <ignoredError sqref="F138:P2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6"/>
  <sheetViews>
    <sheetView topLeftCell="E1" workbookViewId="0">
      <selection activeCell="I266" sqref="I266"/>
    </sheetView>
  </sheetViews>
  <sheetFormatPr defaultColWidth="9.109375" defaultRowHeight="13.2" outlineLevelRow="2" x14ac:dyDescent="0.25"/>
  <cols>
    <col min="1" max="1" width="41" style="9" bestFit="1" customWidth="1"/>
    <col min="2" max="2" width="9" style="9" bestFit="1" customWidth="1"/>
    <col min="3" max="3" width="35.109375" style="9" bestFit="1" customWidth="1"/>
    <col min="4" max="4" width="16.109375" style="27" customWidth="1"/>
    <col min="5" max="5" width="20.44140625" style="9" bestFit="1" customWidth="1"/>
    <col min="6" max="6" width="14" style="23" bestFit="1" customWidth="1"/>
    <col min="7" max="9" width="14.109375" style="9" customWidth="1"/>
    <col min="10" max="12" width="12.88671875" style="9" customWidth="1"/>
    <col min="13" max="17" width="14.109375" style="9" customWidth="1"/>
    <col min="18" max="18" width="14.5546875" style="9" customWidth="1"/>
    <col min="19" max="19" width="12.88671875" style="9" bestFit="1" customWidth="1"/>
    <col min="20" max="16384" width="9.109375" style="9"/>
  </cols>
  <sheetData>
    <row r="1" spans="1:18" x14ac:dyDescent="0.25">
      <c r="A1" s="27"/>
      <c r="D1" s="50" t="s">
        <v>734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3" spans="1:18" x14ac:dyDescent="0.25">
      <c r="A3" s="9" t="s">
        <v>0</v>
      </c>
      <c r="B3" s="9" t="s">
        <v>106</v>
      </c>
      <c r="C3" s="9" t="s">
        <v>107</v>
      </c>
      <c r="D3" s="11" t="s">
        <v>108</v>
      </c>
      <c r="E3" s="11" t="s">
        <v>109</v>
      </c>
      <c r="F3" s="20">
        <v>44408</v>
      </c>
      <c r="G3" s="20">
        <v>44439</v>
      </c>
      <c r="H3" s="20">
        <v>44469</v>
      </c>
      <c r="I3" s="20">
        <v>44500</v>
      </c>
      <c r="J3" s="20">
        <v>44530</v>
      </c>
      <c r="K3" s="20">
        <v>44561</v>
      </c>
      <c r="L3" s="20">
        <v>44592</v>
      </c>
      <c r="M3" s="20">
        <v>44620</v>
      </c>
      <c r="N3" s="20">
        <v>44651</v>
      </c>
      <c r="O3" s="20">
        <v>44681</v>
      </c>
      <c r="P3" s="20">
        <v>44712</v>
      </c>
      <c r="Q3" s="20">
        <v>44742</v>
      </c>
      <c r="R3" s="29" t="s">
        <v>127</v>
      </c>
    </row>
    <row r="4" spans="1:18" hidden="1" outlineLevel="2" x14ac:dyDescent="0.25">
      <c r="A4" s="9" t="str">
        <f>Recoveries!A4</f>
        <v>40221 MD-DMED Comparative Medicine</v>
      </c>
      <c r="B4" s="9" t="str">
        <f>Recoveries!B4</f>
        <v>40221</v>
      </c>
      <c r="C4" s="9" t="str">
        <f>Recoveries!C4</f>
        <v>MD-DMED Comparative Medicine</v>
      </c>
      <c r="D4" s="27" t="str">
        <f>Recoveries!D4</f>
        <v>Other DMED Orgs</v>
      </c>
      <c r="E4" s="9" t="str">
        <f>Recoveries!E4</f>
        <v>Medicine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f>R4-SUM(F4:P4)</f>
        <v>0</v>
      </c>
      <c r="R4" s="16">
        <f>IF(ISERROR(VLOOKUP($B4,[1]!Dept_Amt,4,FALSE)),0,VLOOKUP($B4,[1]!Dept_Amt,4,FALSE))</f>
        <v>0</v>
      </c>
    </row>
    <row r="5" spans="1:18" hidden="1" outlineLevel="2" x14ac:dyDescent="0.25">
      <c r="A5" s="9" t="s">
        <v>243</v>
      </c>
      <c r="B5" s="9" t="str">
        <f>Recoveries!B5</f>
        <v>40201</v>
      </c>
      <c r="C5" s="9" t="str">
        <f>Recoveries!C5</f>
        <v xml:space="preserve">MD-DMED Research Administration </v>
      </c>
      <c r="D5" s="27" t="str">
        <f>Recoveries!D5</f>
        <v>Other DMED Orgs</v>
      </c>
      <c r="E5" s="9" t="str">
        <f>Recoveries!E5</f>
        <v>Medicine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f t="shared" ref="Q5:Q68" si="0">R5-SUM(F5:P5)</f>
        <v>0</v>
      </c>
      <c r="R5" s="16">
        <f>IF(ISERROR(VLOOKUP($B5,[1]!Dept_Amt,4,FALSE)),0,VLOOKUP($B5,[1]!Dept_Amt,4,FALSE))</f>
        <v>0</v>
      </c>
    </row>
    <row r="6" spans="1:18" hidden="1" outlineLevel="2" x14ac:dyDescent="0.25">
      <c r="A6" s="9" t="str">
        <f>Recoveries!A6</f>
        <v>40205 MD-DMED Center for Telehealth Total</v>
      </c>
      <c r="B6" s="9" t="str">
        <f>Recoveries!B6</f>
        <v>40205</v>
      </c>
      <c r="C6" s="9" t="str">
        <f>Recoveries!C6</f>
        <v>MD-DMED Center for Telehealth Total</v>
      </c>
      <c r="D6" s="27" t="str">
        <f>Recoveries!D6</f>
        <v>Other DMED Orgs</v>
      </c>
      <c r="E6" s="9" t="str">
        <f>Recoveries!E6</f>
        <v>Medicine</v>
      </c>
      <c r="F6" s="15">
        <v>1096.3399999999999</v>
      </c>
      <c r="G6" s="15">
        <v>638.62000000000012</v>
      </c>
      <c r="H6" s="15">
        <v>2163.06</v>
      </c>
      <c r="I6" s="15">
        <v>959.45999999999958</v>
      </c>
      <c r="J6" s="15">
        <v>1832.96</v>
      </c>
      <c r="K6" s="15">
        <v>504.84000000000015</v>
      </c>
      <c r="L6" s="15">
        <v>1587.21</v>
      </c>
      <c r="M6" s="15">
        <v>1199.2100000000009</v>
      </c>
      <c r="N6" s="15">
        <v>992.82999999999993</v>
      </c>
      <c r="O6" s="15">
        <v>1580.6999999999989</v>
      </c>
      <c r="P6" s="15">
        <v>922.54000000000087</v>
      </c>
      <c r="Q6" s="15">
        <f t="shared" si="0"/>
        <v>555.27000000000044</v>
      </c>
      <c r="R6" s="16">
        <f>IF(ISERROR(VLOOKUP($B6,[1]!Dept_Amt,4,FALSE)),0,VLOOKUP($B6,[1]!Dept_Amt,4,FALSE))</f>
        <v>14033.04</v>
      </c>
    </row>
    <row r="7" spans="1:18" hidden="1" outlineLevel="2" x14ac:dyDescent="0.25">
      <c r="A7" s="9" t="str">
        <f>Recoveries!A7</f>
        <v>40225 MD-DMED Cont Med Ed</v>
      </c>
      <c r="B7" s="9" t="str">
        <f>Recoveries!B7</f>
        <v>40225</v>
      </c>
      <c r="C7" s="9" t="str">
        <f>Recoveries!C7</f>
        <v>MD-DMED Cont Med Ed</v>
      </c>
      <c r="D7" s="27" t="str">
        <f>Recoveries!D7</f>
        <v>Other DMED Orgs</v>
      </c>
      <c r="E7" s="9" t="str">
        <f>Recoveries!E7</f>
        <v>Medicine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f t="shared" si="0"/>
        <v>0</v>
      </c>
      <c r="R7" s="16">
        <f>IF(ISERROR(VLOOKUP($B7,[1]!Dept_Amt,4,FALSE)),0,VLOOKUP($B7,[1]!Dept_Amt,4,FALSE))</f>
        <v>0</v>
      </c>
    </row>
    <row r="8" spans="1:18" hidden="1" outlineLevel="2" x14ac:dyDescent="0.25">
      <c r="A8" s="9" t="str">
        <f>Recoveries!A8</f>
        <v>40226 MD-DMED CME Conf Activity</v>
      </c>
      <c r="B8" s="9" t="str">
        <f>Recoveries!B8</f>
        <v>40226</v>
      </c>
      <c r="C8" s="9" t="str">
        <f>Recoveries!C8</f>
        <v>MD-DMED CME Conf Activity</v>
      </c>
      <c r="D8" s="27" t="str">
        <f>Recoveries!D8</f>
        <v>Other DMED Orgs</v>
      </c>
      <c r="E8" s="9" t="str">
        <f>Recoveries!E8</f>
        <v>Medicine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f t="shared" si="0"/>
        <v>0</v>
      </c>
      <c r="R8" s="16">
        <f>IF(ISERROR(VLOOKUP($B8,[1]!Dept_Amt,4,FALSE)),0,VLOOKUP($B8,[1]!Dept_Amt,4,FALSE))</f>
        <v>0</v>
      </c>
    </row>
    <row r="9" spans="1:18" hidden="1" outlineLevel="2" x14ac:dyDescent="0.25">
      <c r="A9" s="9" t="str">
        <f>Recoveries!A9</f>
        <v>40240 MD-DMED Graduate Programs</v>
      </c>
      <c r="B9" s="9" t="str">
        <f>Recoveries!B9</f>
        <v>40240</v>
      </c>
      <c r="C9" s="9" t="str">
        <f>Recoveries!C9</f>
        <v>MD-DMED Graduate Programs</v>
      </c>
      <c r="D9" s="27" t="str">
        <f>Recoveries!D9</f>
        <v>Other DMED Orgs</v>
      </c>
      <c r="E9" s="9" t="str">
        <f>Recoveries!E9</f>
        <v>Medicine</v>
      </c>
      <c r="F9" s="15">
        <v>530</v>
      </c>
      <c r="G9" s="15">
        <v>389</v>
      </c>
      <c r="H9" s="15">
        <v>347.83999999999992</v>
      </c>
      <c r="I9" s="15">
        <v>739.10000000000014</v>
      </c>
      <c r="J9" s="15">
        <v>349.65000000000009</v>
      </c>
      <c r="K9" s="15">
        <v>340.92999999999984</v>
      </c>
      <c r="L9" s="15">
        <v>340.92999999999984</v>
      </c>
      <c r="M9" s="15">
        <v>344.72000000000025</v>
      </c>
      <c r="N9" s="15">
        <v>338.2199999999998</v>
      </c>
      <c r="O9" s="15">
        <v>378.63999999999987</v>
      </c>
      <c r="P9" s="15">
        <v>380.69999999999982</v>
      </c>
      <c r="Q9" s="15">
        <f t="shared" si="0"/>
        <v>1074.2400000000007</v>
      </c>
      <c r="R9" s="16">
        <f>IF(ISERROR(VLOOKUP($B9,[1]!Dept_Amt,4,FALSE)),0,VLOOKUP($B9,[1]!Dept_Amt,4,FALSE))</f>
        <v>5553.97</v>
      </c>
    </row>
    <row r="10" spans="1:18" hidden="1" outlineLevel="2" x14ac:dyDescent="0.25">
      <c r="A10" s="17" t="s">
        <v>235</v>
      </c>
      <c r="B10" s="22" t="s">
        <v>236</v>
      </c>
      <c r="C10" s="9" t="str">
        <f>Recoveries!C10</f>
        <v>MD-DMED Med Ed Support Total</v>
      </c>
      <c r="D10" s="27" t="str">
        <f>Recoveries!D10</f>
        <v>Other DMED Orgs</v>
      </c>
      <c r="E10" s="9" t="str">
        <f>Recoveries!E10</f>
        <v>Medicine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f t="shared" si="0"/>
        <v>0</v>
      </c>
      <c r="R10" s="16">
        <f>IF(ISERROR(VLOOKUP($B10,[1]!Dept_Amt,4,FALSE)),0,VLOOKUP($B10,[1]!Dept_Amt,4,FALSE))</f>
        <v>0</v>
      </c>
    </row>
    <row r="11" spans="1:18" hidden="1" outlineLevel="2" x14ac:dyDescent="0.25">
      <c r="A11" s="9" t="str">
        <f>Recoveries!A11</f>
        <v>40270 MD-DMED Diversity Programs</v>
      </c>
      <c r="B11" s="9" t="str">
        <f>Recoveries!B11</f>
        <v>40270</v>
      </c>
      <c r="C11" s="9" t="str">
        <f>Recoveries!C11</f>
        <v>MD-DMED Diversity Programs</v>
      </c>
      <c r="D11" s="27" t="str">
        <f>Recoveries!D11</f>
        <v>Other DMED Orgs</v>
      </c>
      <c r="E11" s="9" t="str">
        <f>Recoveries!E11</f>
        <v>Medicine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 t="shared" si="0"/>
        <v>0</v>
      </c>
      <c r="R11" s="16">
        <f>IF(ISERROR(VLOOKUP($B11,[1]!Dept_Amt,4,FALSE)),0,VLOOKUP($B11,[1]!Dept_Amt,4,FALSE))</f>
        <v>0</v>
      </c>
    </row>
    <row r="12" spans="1:18" hidden="1" outlineLevel="2" x14ac:dyDescent="0.25">
      <c r="A12" s="9" t="s">
        <v>701</v>
      </c>
      <c r="B12" s="9" t="str">
        <f>Recoveries!B12</f>
        <v>40275</v>
      </c>
      <c r="C12" s="9" t="str">
        <f>Recoveries!C12</f>
        <v>MD-DMED Research Total</v>
      </c>
      <c r="D12" s="27" t="str">
        <f>Recoveries!D12</f>
        <v>Other DMED Orgs</v>
      </c>
      <c r="E12" s="9" t="str">
        <f>Recoveries!E12</f>
        <v>Medicine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f t="shared" si="0"/>
        <v>0</v>
      </c>
      <c r="R12" s="16">
        <f>IF(ISERROR(VLOOKUP($B12,[1]!Dept_Amt,4,FALSE)),0,VLOOKUP($B12,[1]!Dept_Amt,4,FALSE))</f>
        <v>0</v>
      </c>
    </row>
    <row r="13" spans="1:18" hidden="1" outlineLevel="2" x14ac:dyDescent="0.25">
      <c r="A13" s="9" t="s">
        <v>683</v>
      </c>
      <c r="B13" s="9" t="str">
        <f>Recoveries!B13</f>
        <v>40276</v>
      </c>
      <c r="C13" s="9" t="str">
        <f>Recoveries!C13</f>
        <v xml:space="preserve">MD-DMED SoM Core Facilities </v>
      </c>
      <c r="D13" s="27" t="str">
        <f>Recoveries!D13</f>
        <v>Other DMED Orgs</v>
      </c>
      <c r="E13" s="9" t="str">
        <f>Recoveries!E13</f>
        <v>Medicine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f t="shared" si="0"/>
        <v>0</v>
      </c>
      <c r="R13" s="16">
        <f>IF(ISERROR(VLOOKUP($B13,[1]!Dept_Amt,4,FALSE)),0,VLOOKUP($B13,[1]!Dept_Amt,4,FALSE))</f>
        <v>0</v>
      </c>
    </row>
    <row r="14" spans="1:18" hidden="1" outlineLevel="2" x14ac:dyDescent="0.25">
      <c r="A14" s="9" t="s">
        <v>248</v>
      </c>
      <c r="B14" s="9" t="str">
        <f>Recoveries!B14</f>
        <v>40285</v>
      </c>
      <c r="C14" s="9" t="str">
        <f>Recoveries!C14</f>
        <v>MD-DMED Stud Acad Support</v>
      </c>
      <c r="D14" s="27" t="str">
        <f>Recoveries!D14</f>
        <v>Other DMED Orgs</v>
      </c>
      <c r="E14" s="9" t="str">
        <f>Recoveries!E14</f>
        <v>Medicine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si="0"/>
        <v>0</v>
      </c>
      <c r="R14" s="16">
        <f>IF(ISERROR(VLOOKUP($B14,[1]!Dept_Amt,4,FALSE)),0,VLOOKUP($B14,[1]!Dept_Amt,4,FALSE))</f>
        <v>0</v>
      </c>
    </row>
    <row r="15" spans="1:18" hidden="1" outlineLevel="2" x14ac:dyDescent="0.25">
      <c r="A15" s="9" t="s">
        <v>717</v>
      </c>
      <c r="B15" s="9" t="str">
        <f>Recoveries!B15</f>
        <v>40303</v>
      </c>
      <c r="C15" s="9" t="str">
        <f>Recoveries!C15</f>
        <v>MD-DMED Biomolecular Analysis</v>
      </c>
      <c r="D15" s="27" t="str">
        <f>Recoveries!D15</f>
        <v>Other DMED Orgs</v>
      </c>
      <c r="E15" s="9" t="str">
        <f>Recoveries!E15</f>
        <v>Medicine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16">
        <f>IF(ISERROR(VLOOKUP($B15,[1]!Dept_Amt,4,FALSE)),0,VLOOKUP($B15,[1]!Dept_Amt,4,FALSE))</f>
        <v>0</v>
      </c>
    </row>
    <row r="16" spans="1:18" hidden="1" outlineLevel="2" x14ac:dyDescent="0.25">
      <c r="A16" s="9" t="str">
        <f>Recoveries!A16</f>
        <v>40400 MD-BIOC Biochem/Mole Genetics</v>
      </c>
      <c r="B16" s="9" t="str">
        <f>Recoveries!B16</f>
        <v>40400</v>
      </c>
      <c r="C16" s="9" t="str">
        <f>Recoveries!C16</f>
        <v>MD-BIOC Biochem/Mole Genetics</v>
      </c>
      <c r="D16" s="27" t="str">
        <f>Recoveries!D16</f>
        <v>MD-BIOC Biochem/Mole Genetics</v>
      </c>
      <c r="E16" s="9" t="str">
        <f>Recoveries!E16</f>
        <v>Medicine</v>
      </c>
      <c r="F16" s="15">
        <v>28329.72</v>
      </c>
      <c r="G16" s="15">
        <v>17569.229999999996</v>
      </c>
      <c r="H16" s="15">
        <v>13606.910000000003</v>
      </c>
      <c r="I16" s="15">
        <v>17661.789999999994</v>
      </c>
      <c r="J16" s="15">
        <v>11966.12000000001</v>
      </c>
      <c r="K16" s="15">
        <v>13222.37999999999</v>
      </c>
      <c r="L16" s="15">
        <v>12838.810000000012</v>
      </c>
      <c r="M16" s="15">
        <v>14027.39</v>
      </c>
      <c r="N16" s="15">
        <v>14449.190000000002</v>
      </c>
      <c r="O16" s="15">
        <v>15127.449999999983</v>
      </c>
      <c r="P16" s="15">
        <v>11163.290000000008</v>
      </c>
      <c r="Q16" s="15">
        <f t="shared" si="0"/>
        <v>1862.5299999999988</v>
      </c>
      <c r="R16" s="16">
        <f>IF(ISERROR(VLOOKUP($B16,[1]!Dept_Amt,4,FALSE)),0,VLOOKUP($B16,[1]!Dept_Amt,4,FALSE))</f>
        <v>171824.81</v>
      </c>
    </row>
    <row r="17" spans="1:18" hidden="1" outlineLevel="2" x14ac:dyDescent="0.25">
      <c r="A17" s="9" t="str">
        <f>Recoveries!A17</f>
        <v>40405 MD-BIOM Biomedical Eng</v>
      </c>
      <c r="B17" s="9" t="str">
        <f>Recoveries!B17</f>
        <v>40405</v>
      </c>
      <c r="C17" s="9" t="str">
        <f>Recoveries!C17</f>
        <v>MD-BIOM Biomedical Eng</v>
      </c>
      <c r="D17" s="27" t="str">
        <f>Recoveries!D17</f>
        <v>MD-BIOM Biomedical Eng</v>
      </c>
      <c r="E17" s="9" t="str">
        <f>Recoveries!E17</f>
        <v>Medicine</v>
      </c>
      <c r="F17" s="15">
        <v>13738.61</v>
      </c>
      <c r="G17" s="15">
        <v>11339.73</v>
      </c>
      <c r="H17" s="15">
        <v>10852.369999999999</v>
      </c>
      <c r="I17" s="15">
        <v>11422.330000000002</v>
      </c>
      <c r="J17" s="15">
        <v>9275.8499999999985</v>
      </c>
      <c r="K17" s="15">
        <v>11846.930000000008</v>
      </c>
      <c r="L17" s="15">
        <v>11237.589999999997</v>
      </c>
      <c r="M17" s="15">
        <v>7956.3199999999924</v>
      </c>
      <c r="N17" s="15">
        <v>13448.020000000004</v>
      </c>
      <c r="O17" s="15">
        <v>16493.690000000002</v>
      </c>
      <c r="P17" s="15">
        <v>9813.9400000000023</v>
      </c>
      <c r="Q17" s="15">
        <f t="shared" si="0"/>
        <v>2133.25</v>
      </c>
      <c r="R17" s="16">
        <f>IF(ISERROR(VLOOKUP($B17,[1]!Dept_Amt,4,FALSE)),0,VLOOKUP($B17,[1]!Dept_Amt,4,FALSE))</f>
        <v>129558.63</v>
      </c>
    </row>
    <row r="18" spans="1:18" hidden="1" outlineLevel="2" x14ac:dyDescent="0.25">
      <c r="A18" s="9" t="str">
        <f>Recoveries!A18</f>
        <v>40410 MD-CELL Cell Biology</v>
      </c>
      <c r="B18" s="9" t="str">
        <f>Recoveries!B18</f>
        <v>40410</v>
      </c>
      <c r="C18" s="9" t="str">
        <f>Recoveries!C18</f>
        <v>MD-CELL Cell Biology</v>
      </c>
      <c r="D18" s="27" t="str">
        <f>Recoveries!D18</f>
        <v>MD-CELL Cell Biology</v>
      </c>
      <c r="E18" s="9" t="str">
        <f>Recoveries!E18</f>
        <v>Medicine</v>
      </c>
      <c r="F18" s="15">
        <v>24498.52</v>
      </c>
      <c r="G18" s="15">
        <v>16731.740000000002</v>
      </c>
      <c r="H18" s="15">
        <v>16046.579999999994</v>
      </c>
      <c r="I18" s="15">
        <v>19195.050000000003</v>
      </c>
      <c r="J18" s="15">
        <v>15566.89</v>
      </c>
      <c r="K18" s="15">
        <v>17253.36</v>
      </c>
      <c r="L18" s="15">
        <v>11716.449999999997</v>
      </c>
      <c r="M18" s="15">
        <v>16250.459999999992</v>
      </c>
      <c r="N18" s="15">
        <v>13801.270000000019</v>
      </c>
      <c r="O18" s="15">
        <v>12588.660000000003</v>
      </c>
      <c r="P18" s="15">
        <v>12478.599999999977</v>
      </c>
      <c r="Q18" s="15">
        <f t="shared" si="0"/>
        <v>8186.0900000000256</v>
      </c>
      <c r="R18" s="16">
        <f>IF(ISERROR(VLOOKUP($B18,[1]!Dept_Amt,4,FALSE)),0,VLOOKUP($B18,[1]!Dept_Amt,4,FALSE))</f>
        <v>184313.67</v>
      </c>
    </row>
    <row r="19" spans="1:18" hidden="1" outlineLevel="2" x14ac:dyDescent="0.25">
      <c r="A19" s="9" t="str">
        <f>Recoveries!A19</f>
        <v>40415 MD-PBHS Public Health Sciences Admin</v>
      </c>
      <c r="B19" s="9" t="str">
        <f>Recoveries!B19</f>
        <v>40415</v>
      </c>
      <c r="C19" s="9" t="str">
        <f>Recoveries!C19</f>
        <v>MD-PBHS Public Health Sciences Admi</v>
      </c>
      <c r="D19" s="27" t="str">
        <f>Recoveries!D19</f>
        <v>All PBHS Orgs</v>
      </c>
      <c r="E19" s="9" t="str">
        <f>Recoveries!E19</f>
        <v>Medicine</v>
      </c>
      <c r="F19" s="15">
        <v>14256.06</v>
      </c>
      <c r="G19" s="15">
        <v>5243.6800000000021</v>
      </c>
      <c r="H19" s="15">
        <v>6546.0099999999984</v>
      </c>
      <c r="I19" s="15">
        <v>10516.309999999998</v>
      </c>
      <c r="J19" s="15">
        <v>8073.2700000000041</v>
      </c>
      <c r="K19" s="15">
        <v>6270.8099999999977</v>
      </c>
      <c r="L19" s="15">
        <v>8891.989999999998</v>
      </c>
      <c r="M19" s="15">
        <v>7639.9700000000084</v>
      </c>
      <c r="N19" s="15">
        <v>11527.39</v>
      </c>
      <c r="O19" s="15">
        <v>7003.9799999999959</v>
      </c>
      <c r="P19" s="15">
        <v>7476.2599999999948</v>
      </c>
      <c r="Q19" s="15">
        <f t="shared" si="0"/>
        <v>4202.6900000000023</v>
      </c>
      <c r="R19" s="16">
        <f>IF(ISERROR(VLOOKUP($B19,[1]!Dept_Amt,4,FALSE)),0,VLOOKUP($B19,[1]!Dept_Amt,4,FALSE))</f>
        <v>97648.42</v>
      </c>
    </row>
    <row r="20" spans="1:18" hidden="1" outlineLevel="2" x14ac:dyDescent="0.25">
      <c r="A20" s="9" t="str">
        <f>Recoveries!A20</f>
        <v>40416 MD-PBHS Public Health Practice</v>
      </c>
      <c r="B20" s="9" t="str">
        <f>Recoveries!B20</f>
        <v>40416</v>
      </c>
      <c r="C20" s="9" t="str">
        <f>Recoveries!C20</f>
        <v>MD-PBHS Public Health Practice</v>
      </c>
      <c r="D20" s="27" t="str">
        <f>Recoveries!D20</f>
        <v>All PBHS Orgs</v>
      </c>
      <c r="E20" s="9" t="str">
        <f>Recoveries!E20</f>
        <v>Medicine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0</v>
      </c>
      <c r="R20" s="16">
        <f>IF(ISERROR(VLOOKUP($B20,[1]!Dept_Amt,4,FALSE)),0,VLOOKUP($B20,[1]!Dept_Amt,4,FALSE))</f>
        <v>0</v>
      </c>
    </row>
    <row r="21" spans="1:18" hidden="1" outlineLevel="2" x14ac:dyDescent="0.25">
      <c r="A21" s="9" t="s">
        <v>675</v>
      </c>
      <c r="B21" s="9" t="str">
        <f>Recoveries!B21</f>
        <v>40417</v>
      </c>
      <c r="C21" s="27" t="s">
        <v>676</v>
      </c>
      <c r="D21" s="27" t="s">
        <v>197</v>
      </c>
      <c r="E21" s="9" t="s">
        <v>111</v>
      </c>
      <c r="F21" s="15">
        <v>3249.01</v>
      </c>
      <c r="G21" s="15">
        <v>1336.2600000000002</v>
      </c>
      <c r="H21" s="15">
        <v>1624.3199999999997</v>
      </c>
      <c r="I21" s="15">
        <v>1852.7399999999998</v>
      </c>
      <c r="J21" s="15">
        <v>1522.6000000000004</v>
      </c>
      <c r="K21" s="15">
        <v>1364.42</v>
      </c>
      <c r="L21" s="15">
        <v>1503.92</v>
      </c>
      <c r="M21" s="15">
        <v>1394.7399999999998</v>
      </c>
      <c r="N21" s="15">
        <v>2194.4499999999989</v>
      </c>
      <c r="O21" s="15">
        <v>2561.9799999999996</v>
      </c>
      <c r="P21" s="15">
        <v>1534.6500000000015</v>
      </c>
      <c r="Q21" s="15">
        <f t="shared" si="0"/>
        <v>988.61000000000058</v>
      </c>
      <c r="R21" s="16">
        <f>IF(ISERROR(VLOOKUP($B21,[1]!Dept_Amt,4,FALSE)),0,VLOOKUP($B21,[1]!Dept_Amt,4,FALSE))</f>
        <v>21127.7</v>
      </c>
    </row>
    <row r="22" spans="1:18" hidden="1" outlineLevel="2" x14ac:dyDescent="0.25">
      <c r="A22" s="9" t="str">
        <f>Recoveries!A22</f>
        <v>40420 MD-PBHS Biostat &amp; Epid</v>
      </c>
      <c r="B22" s="9" t="str">
        <f>Recoveries!B22</f>
        <v>40420</v>
      </c>
      <c r="C22" s="9" t="str">
        <f>Recoveries!C22</f>
        <v>MD-PBHS Biostat &amp; Epid</v>
      </c>
      <c r="D22" s="27" t="str">
        <f>Recoveries!D22</f>
        <v>All PBHS Orgs</v>
      </c>
      <c r="E22" s="9" t="str">
        <f>Recoveries!E22</f>
        <v>Medicine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0</v>
      </c>
      <c r="R22" s="16">
        <f>IF(ISERROR(VLOOKUP($B22,[1]!Dept_Amt,4,FALSE)),0,VLOOKUP($B22,[1]!Dept_Amt,4,FALSE))</f>
        <v>0</v>
      </c>
    </row>
    <row r="23" spans="1:18" hidden="1" outlineLevel="2" x14ac:dyDescent="0.25">
      <c r="A23" s="9" t="str">
        <f>Recoveries!A23</f>
        <v>40425 MD-PBHS Clinical Informatics</v>
      </c>
      <c r="B23" s="9" t="str">
        <f>Recoveries!B23</f>
        <v>40425</v>
      </c>
      <c r="C23" s="9" t="str">
        <f>Recoveries!C23</f>
        <v>MD-PBHS Clinical Informatics</v>
      </c>
      <c r="D23" s="27" t="str">
        <f>Recoveries!D23</f>
        <v>All PBHS Orgs</v>
      </c>
      <c r="E23" s="9" t="str">
        <f>Recoveries!E23</f>
        <v>Medicine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0</v>
      </c>
      <c r="R23" s="16">
        <f>IF(ISERROR(VLOOKUP($B23,[1]!Dept_Amt,4,FALSE)),0,VLOOKUP($B23,[1]!Dept_Amt,4,FALSE))</f>
        <v>0</v>
      </c>
    </row>
    <row r="24" spans="1:18" hidden="1" outlineLevel="2" x14ac:dyDescent="0.25">
      <c r="A24" s="9" t="str">
        <f>Recoveries!A24</f>
        <v>40435 MD-PBHS Health Res &amp; Outcomes Eval</v>
      </c>
      <c r="B24" s="9" t="str">
        <f>Recoveries!B24</f>
        <v>40435</v>
      </c>
      <c r="C24" s="9" t="str">
        <f>Recoveries!C24</f>
        <v>MD-PBHS Health Res &amp; Outcomes Eval</v>
      </c>
      <c r="D24" s="27" t="str">
        <f>Recoveries!D24</f>
        <v>All PBHS Orgs</v>
      </c>
      <c r="E24" s="9" t="str">
        <f>Recoveries!E24</f>
        <v>Medicine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0"/>
        <v>0</v>
      </c>
      <c r="R24" s="16">
        <f>IF(ISERROR(VLOOKUP($B24,[1]!Dept_Amt,4,FALSE)),0,VLOOKUP($B24,[1]!Dept_Amt,4,FALSE))</f>
        <v>0</v>
      </c>
    </row>
    <row r="25" spans="1:18" hidden="1" outlineLevel="2" x14ac:dyDescent="0.25">
      <c r="A25" s="9" t="str">
        <f>Recoveries!A25</f>
        <v>40445 MD-MICR Microbiology</v>
      </c>
      <c r="B25" s="9" t="str">
        <f>Recoveries!B25</f>
        <v>40445</v>
      </c>
      <c r="C25" s="9" t="str">
        <f>Recoveries!C25</f>
        <v>MD-MICR Microbiology</v>
      </c>
      <c r="D25" s="27" t="str">
        <f>Recoveries!D25</f>
        <v>MD-MICR Microbiology</v>
      </c>
      <c r="E25" s="9" t="str">
        <f>Recoveries!E25</f>
        <v>Medicine</v>
      </c>
      <c r="F25" s="15">
        <v>34247.269999999997</v>
      </c>
      <c r="G25" s="15">
        <v>25689.350000000006</v>
      </c>
      <c r="H25" s="15">
        <v>23736.010000000002</v>
      </c>
      <c r="I25" s="15">
        <v>30274.690000000002</v>
      </c>
      <c r="J25" s="15">
        <v>11638.029999999999</v>
      </c>
      <c r="K25" s="15">
        <v>33324.239999999991</v>
      </c>
      <c r="L25" s="15">
        <v>18942.360000000015</v>
      </c>
      <c r="M25" s="15">
        <v>22782.369999999995</v>
      </c>
      <c r="N25" s="15">
        <v>24105.559999999998</v>
      </c>
      <c r="O25" s="15">
        <v>22883.510000000009</v>
      </c>
      <c r="P25" s="15">
        <v>25758.010000000009</v>
      </c>
      <c r="Q25" s="15">
        <f t="shared" si="0"/>
        <v>8995.2599999999511</v>
      </c>
      <c r="R25" s="16">
        <f>IF(ISERROR(VLOOKUP($B25,[1]!Dept_Amt,4,FALSE)),0,VLOOKUP($B25,[1]!Dept_Amt,4,FALSE))</f>
        <v>282376.65999999997</v>
      </c>
    </row>
    <row r="26" spans="1:18" hidden="1" outlineLevel="2" x14ac:dyDescent="0.25">
      <c r="A26" s="9" t="str">
        <f>Recoveries!A26</f>
        <v>40450 MD-MPHY Mole Phys &amp; Biophysics</v>
      </c>
      <c r="B26" s="9" t="str">
        <f>Recoveries!B26</f>
        <v>40450</v>
      </c>
      <c r="C26" s="9" t="str">
        <f>Recoveries!C26</f>
        <v>MD-MPHY Mole Phys &amp; Biophysics</v>
      </c>
      <c r="D26" s="27" t="str">
        <f>Recoveries!D26</f>
        <v>MD-MPHY Mole Phys &amp; Biophysics</v>
      </c>
      <c r="E26" s="9" t="str">
        <f>Recoveries!E26</f>
        <v>Medicine</v>
      </c>
      <c r="F26" s="15">
        <v>32809.81</v>
      </c>
      <c r="G26" s="15">
        <v>19487.61</v>
      </c>
      <c r="H26" s="15">
        <v>18985.100000000006</v>
      </c>
      <c r="I26" s="15">
        <v>21259.509999999995</v>
      </c>
      <c r="J26" s="15">
        <v>20370.919999999998</v>
      </c>
      <c r="K26" s="15">
        <v>18805.550000000003</v>
      </c>
      <c r="L26" s="15">
        <v>19837.899999999994</v>
      </c>
      <c r="M26" s="15">
        <v>23331.020000000019</v>
      </c>
      <c r="N26" s="15">
        <v>24692.579999999987</v>
      </c>
      <c r="O26" s="15">
        <v>22684.450000000012</v>
      </c>
      <c r="P26" s="15">
        <v>21657.989999999991</v>
      </c>
      <c r="Q26" s="15">
        <f t="shared" si="0"/>
        <v>5220.0899999999965</v>
      </c>
      <c r="R26" s="16">
        <f>IF(ISERROR(VLOOKUP($B26,[1]!Dept_Amt,4,FALSE)),0,VLOOKUP($B26,[1]!Dept_Amt,4,FALSE))</f>
        <v>249142.53</v>
      </c>
    </row>
    <row r="27" spans="1:18" hidden="1" outlineLevel="2" x14ac:dyDescent="0.25">
      <c r="A27" s="9" t="str">
        <f>Recoveries!A27</f>
        <v>40455 MD-NESC Neuroscience</v>
      </c>
      <c r="B27" s="9" t="str">
        <f>Recoveries!B27</f>
        <v>40455</v>
      </c>
      <c r="C27" s="9" t="str">
        <f>Recoveries!C27</f>
        <v>MD-NESC Neuroscience</v>
      </c>
      <c r="D27" s="27" t="str">
        <f>Recoveries!D27</f>
        <v>MD-NESC Neuroscience</v>
      </c>
      <c r="E27" s="9" t="str">
        <f>Recoveries!E27</f>
        <v>Medicine</v>
      </c>
      <c r="F27" s="15">
        <v>18918.02</v>
      </c>
      <c r="G27" s="15">
        <v>12316.32</v>
      </c>
      <c r="H27" s="15">
        <v>19238.34</v>
      </c>
      <c r="I27" s="15">
        <v>40492.579999999994</v>
      </c>
      <c r="J27" s="15">
        <v>17583.520000000004</v>
      </c>
      <c r="K27" s="15">
        <v>16156.369999999995</v>
      </c>
      <c r="L27" s="15">
        <v>13029.300000000017</v>
      </c>
      <c r="M27" s="15">
        <v>14777.789999999979</v>
      </c>
      <c r="N27" s="15">
        <v>17247.309999999998</v>
      </c>
      <c r="O27" s="15">
        <v>15666.48000000001</v>
      </c>
      <c r="P27" s="15">
        <v>14477.279999999999</v>
      </c>
      <c r="Q27" s="15">
        <f t="shared" si="0"/>
        <v>7808.3600000000151</v>
      </c>
      <c r="R27" s="16">
        <f>IF(ISERROR(VLOOKUP($B27,[1]!Dept_Amt,4,FALSE)),0,VLOOKUP($B27,[1]!Dept_Amt,4,FALSE))</f>
        <v>207711.67</v>
      </c>
    </row>
    <row r="28" spans="1:18" hidden="1" outlineLevel="2" x14ac:dyDescent="0.25">
      <c r="A28" s="9" t="str">
        <f>Recoveries!A28</f>
        <v>40460 MD-PHAR Pharmacology</v>
      </c>
      <c r="B28" s="9" t="str">
        <f>Recoveries!B28</f>
        <v>40460</v>
      </c>
      <c r="C28" s="9" t="str">
        <f>Recoveries!C28</f>
        <v>MD-PHAR Pharmacology</v>
      </c>
      <c r="D28" s="27" t="str">
        <f>Recoveries!D28</f>
        <v>MD-PHAR Pharmacology</v>
      </c>
      <c r="E28" s="9" t="str">
        <f>Recoveries!E28</f>
        <v>Medicine</v>
      </c>
      <c r="F28" s="15">
        <v>32829.599999999999</v>
      </c>
      <c r="G28" s="15">
        <v>25083.910000000003</v>
      </c>
      <c r="H28" s="15">
        <v>21790.21</v>
      </c>
      <c r="I28" s="15">
        <v>24763.039999999994</v>
      </c>
      <c r="J28" s="15">
        <v>19345.810000000012</v>
      </c>
      <c r="K28" s="15">
        <v>20718.669999999984</v>
      </c>
      <c r="L28" s="15">
        <v>16871.670000000013</v>
      </c>
      <c r="M28" s="15">
        <v>23306.739999999991</v>
      </c>
      <c r="N28" s="15">
        <v>23883.25</v>
      </c>
      <c r="O28" s="15">
        <v>20981.920000000013</v>
      </c>
      <c r="P28" s="15">
        <v>26906.979999999981</v>
      </c>
      <c r="Q28" s="15">
        <f t="shared" si="0"/>
        <v>13996.160000000033</v>
      </c>
      <c r="R28" s="16">
        <f>IF(ISERROR(VLOOKUP($B28,[1]!Dept_Amt,4,FALSE)),0,VLOOKUP($B28,[1]!Dept_Amt,4,FALSE))</f>
        <v>270477.96000000002</v>
      </c>
    </row>
    <row r="29" spans="1:18" hidden="1" outlineLevel="2" x14ac:dyDescent="0.25">
      <c r="A29" s="27" t="s">
        <v>669</v>
      </c>
      <c r="B29" s="9" t="str">
        <f>Recoveries!B29</f>
        <v>40470</v>
      </c>
      <c r="C29" s="27" t="s">
        <v>686</v>
      </c>
      <c r="D29" s="27" t="s">
        <v>686</v>
      </c>
      <c r="E29" s="9" t="s">
        <v>111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0</v>
      </c>
      <c r="R29" s="16">
        <f>IF(ISERROR(VLOOKUP($B29,[1]!Dept_Amt,4,FALSE)),0,VLOOKUP($B29,[1]!Dept_Amt,4,FALSE))</f>
        <v>0</v>
      </c>
    </row>
    <row r="30" spans="1:18" hidden="1" outlineLevel="2" x14ac:dyDescent="0.25">
      <c r="A30" s="9" t="s">
        <v>247</v>
      </c>
      <c r="B30" s="9" t="str">
        <f>Recoveries!B30</f>
        <v>40475</v>
      </c>
      <c r="C30" s="27" t="s">
        <v>288</v>
      </c>
      <c r="D30" s="27" t="s">
        <v>245</v>
      </c>
      <c r="E30" s="9" t="s">
        <v>111</v>
      </c>
      <c r="F30" s="15">
        <v>18950.89</v>
      </c>
      <c r="G30" s="15">
        <v>11406.09</v>
      </c>
      <c r="H30" s="15">
        <v>10859.359999999997</v>
      </c>
      <c r="I30" s="15">
        <v>10288.080000000002</v>
      </c>
      <c r="J30" s="15">
        <v>11253.440000000002</v>
      </c>
      <c r="K30" s="15">
        <v>9598.5899999999965</v>
      </c>
      <c r="L30" s="15">
        <v>7485.7299999999959</v>
      </c>
      <c r="M30" s="15">
        <v>7586.5900000000111</v>
      </c>
      <c r="N30" s="15">
        <v>8597.929999999993</v>
      </c>
      <c r="O30" s="15">
        <v>6795.25</v>
      </c>
      <c r="P30" s="15">
        <v>6315.8000000000029</v>
      </c>
      <c r="Q30" s="15">
        <f t="shared" si="0"/>
        <v>696.99000000000524</v>
      </c>
      <c r="R30" s="16">
        <f>IF(ISERROR(VLOOKUP($B30,[1]!Dept_Amt,4,FALSE)),0,VLOOKUP($B30,[1]!Dept_Amt,4,FALSE))</f>
        <v>109834.74</v>
      </c>
    </row>
    <row r="31" spans="1:18" hidden="1" outlineLevel="2" x14ac:dyDescent="0.25">
      <c r="A31" s="9" t="str">
        <f>Recoveries!A31</f>
        <v>40584 MD-CMDE Ctr Molecular Design</v>
      </c>
      <c r="B31" s="9" t="str">
        <f>Recoveries!B31</f>
        <v>40584</v>
      </c>
      <c r="C31" s="9" t="str">
        <f>Recoveries!C31</f>
        <v>MD-CMDE Ctr Molecular Design</v>
      </c>
      <c r="D31" s="27" t="str">
        <f>Recoveries!D31</f>
        <v>All PHAR Orgs</v>
      </c>
      <c r="E31" s="9" t="str">
        <f>Recoveries!E31</f>
        <v>Medicine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0</v>
      </c>
      <c r="R31" s="16">
        <f>IF(ISERROR(VLOOKUP($B31,[1]!Dept_Amt,4,FALSE)),0,VLOOKUP($B31,[1]!Dept_Amt,4,FALSE))</f>
        <v>0</v>
      </c>
    </row>
    <row r="32" spans="1:18" hidden="1" outlineLevel="2" x14ac:dyDescent="0.25">
      <c r="A32" s="9" t="str">
        <f>Recoveries!A32</f>
        <v>40505 MD-BEIR Ctr/Beirne Carter</v>
      </c>
      <c r="B32" s="9" t="str">
        <f>Recoveries!B32</f>
        <v>40505</v>
      </c>
      <c r="C32" s="9" t="str">
        <f>Recoveries!C32</f>
        <v>MD-BEIR Ctr/Beirne Carter</v>
      </c>
      <c r="D32" s="27" t="str">
        <f>Recoveries!D32</f>
        <v>MD-BEIR Ctr/Beirne Carter</v>
      </c>
      <c r="E32" s="9" t="str">
        <f>Recoveries!E32</f>
        <v>Medicine</v>
      </c>
      <c r="F32" s="15">
        <v>8506.82</v>
      </c>
      <c r="G32" s="15">
        <v>6237.630000000001</v>
      </c>
      <c r="H32" s="15">
        <v>6169.1399999999994</v>
      </c>
      <c r="I32" s="15">
        <v>8561.68</v>
      </c>
      <c r="J32" s="15">
        <v>6647.48</v>
      </c>
      <c r="K32" s="15">
        <v>6356.1399999999994</v>
      </c>
      <c r="L32" s="15">
        <v>5379.1900000000023</v>
      </c>
      <c r="M32" s="15">
        <v>7848.07</v>
      </c>
      <c r="N32" s="15">
        <v>6510.0499999999956</v>
      </c>
      <c r="O32" s="15">
        <v>5812.8800000000047</v>
      </c>
      <c r="P32" s="15">
        <v>5124.6199999999953</v>
      </c>
      <c r="Q32" s="15">
        <f t="shared" si="0"/>
        <v>3116.6300000000047</v>
      </c>
      <c r="R32" s="16">
        <f>IF(ISERROR(VLOOKUP($B32,[1]!Dept_Amt,4,FALSE)),0,VLOOKUP($B32,[1]!Dept_Amt,4,FALSE))</f>
        <v>76270.33</v>
      </c>
    </row>
    <row r="33" spans="1:18" hidden="1" outlineLevel="2" x14ac:dyDescent="0.25">
      <c r="A33" s="9" t="str">
        <f>Recoveries!A33</f>
        <v>40510 MD-CANC Cancer Center</v>
      </c>
      <c r="B33" s="9" t="str">
        <f>Recoveries!B33</f>
        <v>40510</v>
      </c>
      <c r="C33" s="9" t="str">
        <f>Recoveries!C33</f>
        <v>MD-CANC Cancer Center</v>
      </c>
      <c r="D33" s="27" t="str">
        <f>Recoveries!D33</f>
        <v>MD-CANC Cancer Center</v>
      </c>
      <c r="E33" s="9" t="str">
        <f>Recoveries!E33</f>
        <v>Medicine</v>
      </c>
      <c r="F33" s="15">
        <v>12636.83</v>
      </c>
      <c r="G33" s="15">
        <v>5712.17</v>
      </c>
      <c r="H33" s="15">
        <v>6929.880000000001</v>
      </c>
      <c r="I33" s="15">
        <v>5837.8099999999977</v>
      </c>
      <c r="J33" s="15">
        <v>9048.59</v>
      </c>
      <c r="K33" s="15">
        <v>6410.5299999999988</v>
      </c>
      <c r="L33" s="15">
        <v>6926.6100000000006</v>
      </c>
      <c r="M33" s="15">
        <v>9344.4900000000052</v>
      </c>
      <c r="N33" s="15">
        <v>6652.5199999999895</v>
      </c>
      <c r="O33" s="15">
        <v>8490.8800000000047</v>
      </c>
      <c r="P33" s="15">
        <v>6621.8699999999953</v>
      </c>
      <c r="Q33" s="15">
        <f t="shared" si="0"/>
        <v>5981.890000000014</v>
      </c>
      <c r="R33" s="16">
        <f>IF(ISERROR(VLOOKUP($B33,[1]!Dept_Amt,4,FALSE)),0,VLOOKUP($B33,[1]!Dept_Amt,4,FALSE))</f>
        <v>90594.07</v>
      </c>
    </row>
    <row r="34" spans="1:18" hidden="1" outlineLevel="2" x14ac:dyDescent="0.25">
      <c r="A34" s="9" t="str">
        <f>Recoveries!A34</f>
        <v>40520 MD-BIOE Ctr/Biomed Ethics</v>
      </c>
      <c r="B34" s="9" t="str">
        <f>Recoveries!B34</f>
        <v>40520</v>
      </c>
      <c r="C34" s="9" t="str">
        <f>Recoveries!C34</f>
        <v>MD-BIOE Ctr/Biomed Ethics</v>
      </c>
      <c r="D34" s="27" t="str">
        <f>Recoveries!D34</f>
        <v>MD-BIOE Ctr/Biomed Ethics</v>
      </c>
      <c r="E34" s="9" t="str">
        <f>Recoveries!E34</f>
        <v>Medicine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0"/>
        <v>0</v>
      </c>
      <c r="R34" s="16">
        <f>IF(ISERROR(VLOOKUP($B34,[1]!Dept_Amt,4,FALSE)),0,VLOOKUP($B34,[1]!Dept_Amt,4,FALSE))</f>
        <v>0</v>
      </c>
    </row>
    <row r="35" spans="1:18" hidden="1" outlineLevel="2" x14ac:dyDescent="0.25">
      <c r="A35" s="9" t="str">
        <f>Recoveries!A35</f>
        <v>40525 MD-CVRC Ctr/CV Research</v>
      </c>
      <c r="B35" s="9" t="str">
        <f>Recoveries!B35</f>
        <v>40525</v>
      </c>
      <c r="C35" s="9" t="str">
        <f>Recoveries!C35</f>
        <v>MD-CVRC Ctr/CV Research</v>
      </c>
      <c r="D35" s="27" t="str">
        <f>Recoveries!D35</f>
        <v>MD-CVRC Ctr/CV Research</v>
      </c>
      <c r="E35" s="9" t="str">
        <f>Recoveries!E35</f>
        <v>Medicine</v>
      </c>
      <c r="F35" s="15">
        <v>15143.24</v>
      </c>
      <c r="G35" s="15">
        <v>9884.0399999999991</v>
      </c>
      <c r="H35" s="15">
        <v>12195.849999999999</v>
      </c>
      <c r="I35" s="15">
        <v>12556.200000000004</v>
      </c>
      <c r="J35" s="15">
        <v>11245.989999999998</v>
      </c>
      <c r="K35" s="15">
        <v>12531.409999999996</v>
      </c>
      <c r="L35" s="15">
        <v>10683.180000000008</v>
      </c>
      <c r="M35" s="15">
        <v>13863.309999999998</v>
      </c>
      <c r="N35" s="15">
        <v>14784.419999999998</v>
      </c>
      <c r="O35" s="15">
        <v>12485.660000000003</v>
      </c>
      <c r="P35" s="15">
        <v>14721.029999999984</v>
      </c>
      <c r="Q35" s="15">
        <f t="shared" si="0"/>
        <v>7530.0600000000268</v>
      </c>
      <c r="R35" s="16">
        <f>IF(ISERROR(VLOOKUP($B35,[1]!Dept_Amt,4,FALSE)),0,VLOOKUP($B35,[1]!Dept_Amt,4,FALSE))</f>
        <v>147624.39000000001</v>
      </c>
    </row>
    <row r="36" spans="1:18" hidden="1" outlineLevel="2" x14ac:dyDescent="0.25">
      <c r="A36" s="9" t="str">
        <f>Recoveries!A36</f>
        <v>40526 MD-CVRC Reg SMC Develop Proj</v>
      </c>
      <c r="B36" s="9" t="str">
        <f>Recoveries!B36</f>
        <v>40526</v>
      </c>
      <c r="C36" s="9" t="str">
        <f>Recoveries!C36</f>
        <v>MD-CVRC Reg SMC Develop Proj</v>
      </c>
      <c r="D36" s="27" t="str">
        <f>Recoveries!D36</f>
        <v>MD-CVRC Reg SMC Develop Proj</v>
      </c>
      <c r="E36" s="9" t="str">
        <f>Recoveries!E36</f>
        <v>Medicine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0"/>
        <v>0</v>
      </c>
      <c r="R36" s="16">
        <f>IF(ISERROR(VLOOKUP($B36,[1]!Dept_Amt,4,FALSE)),0,VLOOKUP($B36,[1]!Dept_Amt,4,FALSE))</f>
        <v>0</v>
      </c>
    </row>
    <row r="37" spans="1:18" hidden="1" outlineLevel="2" x14ac:dyDescent="0.25">
      <c r="A37" s="9" t="str">
        <f>Recoveries!A37</f>
        <v>40530 MD-CPHG Ctr for Public Health Genomics</v>
      </c>
      <c r="B37" s="9" t="str">
        <f>Recoveries!B37</f>
        <v>40530</v>
      </c>
      <c r="C37" s="9" t="str">
        <f>Recoveries!C37</f>
        <v>MD-CPHG Ctr for Public Health Genom</v>
      </c>
      <c r="D37" s="27" t="str">
        <f>Recoveries!D37</f>
        <v>MD-CPHG Ctr for Public Health Genom</v>
      </c>
      <c r="E37" s="9" t="str">
        <f>Recoveries!E37</f>
        <v>Medicine</v>
      </c>
      <c r="F37" s="15">
        <v>28715.85</v>
      </c>
      <c r="G37" s="15">
        <v>39159.700000000004</v>
      </c>
      <c r="H37" s="15">
        <v>17434.679999999993</v>
      </c>
      <c r="I37" s="15">
        <v>16967.37000000001</v>
      </c>
      <c r="J37" s="15">
        <v>15342.76999999999</v>
      </c>
      <c r="K37" s="15">
        <v>17987.100000000006</v>
      </c>
      <c r="L37" s="15">
        <v>18969.01999999999</v>
      </c>
      <c r="M37" s="15">
        <v>16185.559999999998</v>
      </c>
      <c r="N37" s="15">
        <v>20127.880000000005</v>
      </c>
      <c r="O37" s="15">
        <v>18582.690000000002</v>
      </c>
      <c r="P37" s="15">
        <v>18006.489999999991</v>
      </c>
      <c r="Q37" s="15">
        <f t="shared" si="0"/>
        <v>14286.73000000001</v>
      </c>
      <c r="R37" s="16">
        <f>IF(ISERROR(VLOOKUP($B37,[1]!Dept_Amt,4,FALSE)),0,VLOOKUP($B37,[1]!Dept_Amt,4,FALSE))</f>
        <v>241765.84</v>
      </c>
    </row>
    <row r="38" spans="1:18" hidden="1" outlineLevel="2" x14ac:dyDescent="0.25">
      <c r="A38" s="9" t="str">
        <f>Recoveries!A38</f>
        <v>40545 MD-CELL Ctr/Contrac Vaccinogens</v>
      </c>
      <c r="B38" s="9" t="str">
        <f>Recoveries!B38</f>
        <v>40545</v>
      </c>
      <c r="C38" s="9" t="str">
        <f>Recoveries!C38</f>
        <v>MD-CELL Ctr/Contrac Vaccinogens</v>
      </c>
      <c r="D38" s="27" t="str">
        <f>Recoveries!D38</f>
        <v>MD-CELL Ctr/Contrac Vaccinogens</v>
      </c>
      <c r="E38" s="9" t="str">
        <f>Recoveries!E38</f>
        <v>Medicine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0"/>
        <v>0</v>
      </c>
      <c r="R38" s="16">
        <f>IF(ISERROR(VLOOKUP($B38,[1]!Dept_Amt,4,FALSE)),0,VLOOKUP($B38,[1]!Dept_Amt,4,FALSE))</f>
        <v>0</v>
      </c>
    </row>
    <row r="39" spans="1:18" hidden="1" outlineLevel="2" x14ac:dyDescent="0.25">
      <c r="A39" s="9" t="str">
        <f>Recoveries!A39</f>
        <v>40550 MD-CTRR Ctr/Res in Reprod</v>
      </c>
      <c r="B39" s="9" t="str">
        <f>Recoveries!B39</f>
        <v>40550</v>
      </c>
      <c r="C39" s="9" t="str">
        <f>Recoveries!C39</f>
        <v>MD-CTRR Ctr/Res in Reprod</v>
      </c>
      <c r="D39" s="27" t="str">
        <f>Recoveries!D39</f>
        <v>MD-CTRR Ctr/Res in Reprod</v>
      </c>
      <c r="E39" s="9" t="str">
        <f>Recoveries!E39</f>
        <v>Medicine</v>
      </c>
      <c r="F39" s="15">
        <v>8718.7800000000007</v>
      </c>
      <c r="G39" s="15">
        <v>6285.82</v>
      </c>
      <c r="H39" s="15">
        <v>6231.8199999999979</v>
      </c>
      <c r="I39" s="15">
        <v>7602.4600000000028</v>
      </c>
      <c r="J39" s="15">
        <v>5460.0600000000013</v>
      </c>
      <c r="K39" s="15">
        <v>6152.1499999999942</v>
      </c>
      <c r="L39" s="15">
        <v>6057.510000000002</v>
      </c>
      <c r="M39" s="15">
        <v>5590.1699999999983</v>
      </c>
      <c r="N39" s="15">
        <v>8710.5400000000009</v>
      </c>
      <c r="O39" s="15">
        <v>6329.9600000000064</v>
      </c>
      <c r="P39" s="15">
        <v>5495.1399999999994</v>
      </c>
      <c r="Q39" s="15">
        <f t="shared" si="0"/>
        <v>3737.3799999999901</v>
      </c>
      <c r="R39" s="16">
        <f>IF(ISERROR(VLOOKUP($B39,[1]!Dept_Amt,4,FALSE)),0,VLOOKUP($B39,[1]!Dept_Amt,4,FALSE))</f>
        <v>76371.789999999994</v>
      </c>
    </row>
    <row r="40" spans="1:18" hidden="1" outlineLevel="2" x14ac:dyDescent="0.25">
      <c r="A40" s="9" t="str">
        <f>Recoveries!A40</f>
        <v>40570 MD-DIAB Diabetes Center</v>
      </c>
      <c r="B40" s="9" t="str">
        <f>Recoveries!B40</f>
        <v>40570</v>
      </c>
      <c r="C40" s="9" t="str">
        <f>Recoveries!C40</f>
        <v>MD-DIAB Diabetes Center</v>
      </c>
      <c r="D40" s="27" t="str">
        <f>Recoveries!D40</f>
        <v>MD-DIAB Diabetes Center</v>
      </c>
      <c r="E40" s="9" t="str">
        <f>Recoveries!E40</f>
        <v>Medicine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f t="shared" si="0"/>
        <v>0</v>
      </c>
      <c r="R40" s="16">
        <f>IF(ISERROR(VLOOKUP($B40,[1]!Dept_Amt,4,FALSE)),0,VLOOKUP($B40,[1]!Dept_Amt,4,FALSE))</f>
        <v>0</v>
      </c>
    </row>
    <row r="41" spans="1:18" hidden="1" outlineLevel="2" x14ac:dyDescent="0.25">
      <c r="A41" s="9" t="str">
        <f>Recoveries!A41</f>
        <v>40575 MD-GCRC Gen Clinical Res Ctr</v>
      </c>
      <c r="B41" s="9" t="str">
        <f>Recoveries!B41</f>
        <v>40575</v>
      </c>
      <c r="C41" s="9" t="str">
        <f>Recoveries!C41</f>
        <v>MD-GCRC Gen Clinical Res Ctr</v>
      </c>
      <c r="D41" s="27" t="str">
        <f>Recoveries!D41</f>
        <v>MD-GCRC Gen Clinical Res Ctr</v>
      </c>
      <c r="E41" s="9" t="str">
        <f>Recoveries!E41</f>
        <v>Medicine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0"/>
        <v>0</v>
      </c>
      <c r="R41" s="16">
        <f>IF(ISERROR(VLOOKUP($B41,[1]!Dept_Amt,4,FALSE)),0,VLOOKUP($B41,[1]!Dept_Amt,4,FALSE))</f>
        <v>0</v>
      </c>
    </row>
    <row r="42" spans="1:18" hidden="1" outlineLevel="2" x14ac:dyDescent="0.25">
      <c r="A42" s="9" t="s">
        <v>696</v>
      </c>
      <c r="B42" s="9" t="str">
        <f>Recoveries!B42</f>
        <v>40576</v>
      </c>
      <c r="C42" s="9" t="str">
        <f>Recoveries!C42</f>
        <v>MD-THRV Trans Hlth Res Inst Va</v>
      </c>
      <c r="D42" s="27" t="str">
        <f>Recoveries!D42</f>
        <v>MD-THRV Trans Hlth Res Inst Va</v>
      </c>
      <c r="E42" s="9" t="str">
        <f>Recoveries!E42</f>
        <v>Medicine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f t="shared" si="0"/>
        <v>0</v>
      </c>
      <c r="R42" s="16">
        <f>IF(ISERROR(VLOOKUP($B42,[1]!Dept_Amt,4,FALSE)),0,VLOOKUP($B42,[1]!Dept_Amt,4,FALSE))</f>
        <v>0</v>
      </c>
    </row>
    <row r="43" spans="1:18" hidden="1" outlineLevel="2" x14ac:dyDescent="0.25">
      <c r="A43" s="9" t="str">
        <f>Recoveries!A43</f>
        <v>40590 MD-CSGN Ctr/Cell Signalling</v>
      </c>
      <c r="B43" s="9" t="str">
        <f>Recoveries!B43</f>
        <v>40590</v>
      </c>
      <c r="C43" s="9" t="str">
        <f>Recoveries!C43</f>
        <v>MD-CSGN Ctr/Cell Signalling</v>
      </c>
      <c r="D43" s="27" t="str">
        <f>Recoveries!D43</f>
        <v>MD-CSGN Ctr/Cell Signalling</v>
      </c>
      <c r="E43" s="9" t="str">
        <f>Recoveries!E43</f>
        <v>Medicine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0"/>
        <v>0</v>
      </c>
      <c r="R43" s="16">
        <f>IF(ISERROR(VLOOKUP($B43,[1]!Dept_Amt,4,FALSE)),0,VLOOKUP($B43,[1]!Dept_Amt,4,FALSE))</f>
        <v>0</v>
      </c>
    </row>
    <row r="44" spans="1:18" hidden="1" outlineLevel="2" x14ac:dyDescent="0.25">
      <c r="A44" s="9" t="str">
        <f>Recoveries!A44</f>
        <v>40605 MD-MICR Thaler Ctr</v>
      </c>
      <c r="B44" s="9" t="str">
        <f>Recoveries!B44</f>
        <v>40605</v>
      </c>
      <c r="C44" s="9" t="str">
        <f>Recoveries!C44</f>
        <v>MD-MICR Thaler Ctr</v>
      </c>
      <c r="D44" s="27" t="str">
        <f>Recoveries!D44</f>
        <v>MD-MICR Thaler Ctr</v>
      </c>
      <c r="E44" s="9" t="str">
        <f>Recoveries!E44</f>
        <v>Medicine</v>
      </c>
      <c r="F44" s="15">
        <v>1990.21</v>
      </c>
      <c r="G44" s="15">
        <v>1215.2399999999998</v>
      </c>
      <c r="H44" s="15">
        <v>1419.1400000000003</v>
      </c>
      <c r="I44" s="15">
        <v>1946.5699999999997</v>
      </c>
      <c r="J44" s="15">
        <v>1221</v>
      </c>
      <c r="K44" s="15">
        <v>1107.2399999999998</v>
      </c>
      <c r="L44" s="15">
        <v>1092.0500000000011</v>
      </c>
      <c r="M44" s="15">
        <v>1265.0999999999985</v>
      </c>
      <c r="N44" s="15">
        <v>1174.7700000000004</v>
      </c>
      <c r="O44" s="15">
        <v>657.13999999999942</v>
      </c>
      <c r="P44" s="15">
        <v>0</v>
      </c>
      <c r="Q44" s="15">
        <f t="shared" si="0"/>
        <v>0</v>
      </c>
      <c r="R44" s="16">
        <f>IF(ISERROR(VLOOKUP($B44,[1]!Dept_Amt,4,FALSE)),0,VLOOKUP($B44,[1]!Dept_Amt,4,FALSE))</f>
        <v>13088.46</v>
      </c>
    </row>
    <row r="45" spans="1:18" hidden="1" outlineLevel="2" x14ac:dyDescent="0.25">
      <c r="A45" s="9" t="str">
        <f>Recoveries!A45</f>
        <v>40606 MD-MICR Cell Clearance Center</v>
      </c>
      <c r="B45" s="9" t="str">
        <f>Recoveries!B45</f>
        <v>40606</v>
      </c>
      <c r="C45" s="9" t="str">
        <f>Recoveries!C45</f>
        <v>MD-MICR Cell Clearance Center</v>
      </c>
      <c r="D45" s="27" t="str">
        <f>Recoveries!D45</f>
        <v>MD-MICR Cell Clearance Center</v>
      </c>
      <c r="E45" s="9" t="str">
        <f>Recoveries!E45</f>
        <v>Medicine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0</v>
      </c>
      <c r="R45" s="16">
        <f>IF(ISERROR(VLOOKUP($B45,[1]!Dept_Amt,4,FALSE)),0,VLOOKUP($B45,[1]!Dept_Amt,4,FALSE))</f>
        <v>0</v>
      </c>
    </row>
    <row r="46" spans="1:18" hidden="1" outlineLevel="2" x14ac:dyDescent="0.25">
      <c r="A46" s="9" t="str">
        <f>Recoveries!A46</f>
        <v>40610 MD-MPHY Vascular Muscle Proj</v>
      </c>
      <c r="B46" s="9" t="str">
        <f>Recoveries!B46</f>
        <v>40610</v>
      </c>
      <c r="C46" s="9" t="str">
        <f>Recoveries!C46</f>
        <v>MD-MPHY Vascular Muscle Proj</v>
      </c>
      <c r="D46" s="27" t="str">
        <f>Recoveries!D46</f>
        <v>MD-MPHY Vascular Muscle Proj</v>
      </c>
      <c r="E46" s="9" t="str">
        <f>Recoveries!E46</f>
        <v>Medicine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 t="shared" si="0"/>
        <v>0</v>
      </c>
      <c r="R46" s="16">
        <f>IF(ISERROR(VLOOKUP($B46,[1]!Dept_Amt,4,FALSE)),0,VLOOKUP($B46,[1]!Dept_Amt,4,FALSE))</f>
        <v>0</v>
      </c>
    </row>
    <row r="47" spans="1:18" hidden="1" outlineLevel="2" x14ac:dyDescent="0.25">
      <c r="A47" s="9" t="str">
        <f>Recoveries!A47</f>
        <v>40700 MD-ANES Anesthesiology</v>
      </c>
      <c r="B47" s="9" t="str">
        <f>Recoveries!B47</f>
        <v>40700</v>
      </c>
      <c r="C47" s="9" t="str">
        <f>Recoveries!C47</f>
        <v>MD-ANES Anesthesiology</v>
      </c>
      <c r="D47" s="27" t="str">
        <f>Recoveries!D47</f>
        <v>MD-ANES Anesthesiology</v>
      </c>
      <c r="E47" s="9" t="str">
        <f>Recoveries!E47</f>
        <v>Medicine</v>
      </c>
      <c r="F47" s="15">
        <v>22421.49</v>
      </c>
      <c r="G47" s="15">
        <v>12862.45</v>
      </c>
      <c r="H47" s="15">
        <v>11495.869999999995</v>
      </c>
      <c r="I47" s="15">
        <v>19675.86</v>
      </c>
      <c r="J47" s="15">
        <v>17452.369999999995</v>
      </c>
      <c r="K47" s="15">
        <v>17732.410000000003</v>
      </c>
      <c r="L47" s="15">
        <v>13976.279999999999</v>
      </c>
      <c r="M47" s="15">
        <v>20379.62000000001</v>
      </c>
      <c r="N47" s="15">
        <v>18257.929999999993</v>
      </c>
      <c r="O47" s="15">
        <v>17279.700000000012</v>
      </c>
      <c r="P47" s="15">
        <v>15635.75999999998</v>
      </c>
      <c r="Q47" s="15">
        <f t="shared" si="0"/>
        <v>11335.360000000015</v>
      </c>
      <c r="R47" s="16">
        <f>IF(ISERROR(VLOOKUP($B47,[1]!Dept_Amt,4,FALSE)),0,VLOOKUP($B47,[1]!Dept_Amt,4,FALSE))</f>
        <v>198505.1</v>
      </c>
    </row>
    <row r="48" spans="1:18" hidden="1" outlineLevel="2" x14ac:dyDescent="0.25">
      <c r="A48" s="9" t="str">
        <f>Recoveries!A48</f>
        <v>40705 MD-DENT Dentistry</v>
      </c>
      <c r="B48" s="9" t="str">
        <f>Recoveries!B48</f>
        <v>40705</v>
      </c>
      <c r="C48" s="9" t="str">
        <f>Recoveries!C48</f>
        <v>MD-DENT Dentistry</v>
      </c>
      <c r="D48" s="27" t="str">
        <f>Recoveries!D48</f>
        <v>MD-DENT Dentistry</v>
      </c>
      <c r="E48" s="9" t="str">
        <f>Recoveries!E48</f>
        <v>Medicine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0"/>
        <v>0</v>
      </c>
      <c r="R48" s="16">
        <f>IF(ISERROR(VLOOKUP($B48,[1]!Dept_Amt,4,FALSE)),0,VLOOKUP($B48,[1]!Dept_Amt,4,FALSE))</f>
        <v>0</v>
      </c>
    </row>
    <row r="49" spans="1:18" hidden="1" outlineLevel="2" x14ac:dyDescent="0.25">
      <c r="A49" s="9" t="s">
        <v>741</v>
      </c>
      <c r="B49" s="9" t="str">
        <f>Recoveries!B49</f>
        <v>40710</v>
      </c>
      <c r="C49" s="9" t="str">
        <f>Recoveries!C49</f>
        <v>MD-DERM Dermatology</v>
      </c>
      <c r="D49" s="27" t="str">
        <f>Recoveries!D49</f>
        <v>MD-DERM Dermatology</v>
      </c>
      <c r="E49" s="9" t="str">
        <f>Recoveries!E49</f>
        <v>Medicine</v>
      </c>
      <c r="F49" s="15">
        <v>0</v>
      </c>
      <c r="G49" s="15">
        <v>35.29</v>
      </c>
      <c r="H49" s="15">
        <v>0</v>
      </c>
      <c r="I49" s="15">
        <v>10.530000000000001</v>
      </c>
      <c r="J49" s="15">
        <v>0</v>
      </c>
      <c r="K49" s="15">
        <v>35.279999999999994</v>
      </c>
      <c r="L49" s="15">
        <v>617.51</v>
      </c>
      <c r="M49" s="15">
        <v>0</v>
      </c>
      <c r="N49" s="15">
        <v>1.2699999999999818</v>
      </c>
      <c r="O49" s="15">
        <v>0</v>
      </c>
      <c r="P49" s="15">
        <v>1.6100000000000136</v>
      </c>
      <c r="Q49" s="15">
        <f t="shared" si="0"/>
        <v>94.17999999999995</v>
      </c>
      <c r="R49" s="16">
        <f>IF(ISERROR(VLOOKUP($B49,[1]!Dept_Amt,4,FALSE)),0,VLOOKUP($B49,[1]!Dept_Amt,4,FALSE))</f>
        <v>795.67</v>
      </c>
    </row>
    <row r="50" spans="1:18" hidden="1" outlineLevel="2" x14ac:dyDescent="0.25">
      <c r="A50" s="9" t="str">
        <f>Recoveries!A50</f>
        <v>40715 MD-EMED Emergency Medicine</v>
      </c>
      <c r="B50" s="9" t="str">
        <f>Recoveries!B50</f>
        <v>40715</v>
      </c>
      <c r="C50" s="9" t="str">
        <f>Recoveries!C50</f>
        <v>MD-EMED Emergency Medicine</v>
      </c>
      <c r="D50" s="27" t="str">
        <f>Recoveries!D50</f>
        <v>MD-EMED Emergency Medicine</v>
      </c>
      <c r="E50" s="9" t="str">
        <f>Recoveries!E50</f>
        <v>Medicine</v>
      </c>
      <c r="F50" s="15">
        <v>1795.15</v>
      </c>
      <c r="G50" s="15">
        <v>496.55999999999995</v>
      </c>
      <c r="H50" s="15">
        <v>49.099999999999909</v>
      </c>
      <c r="I50" s="15">
        <v>660.2800000000002</v>
      </c>
      <c r="J50" s="15">
        <v>375.53999999999996</v>
      </c>
      <c r="K50" s="15">
        <v>1510.6400000000003</v>
      </c>
      <c r="L50" s="15">
        <v>1661.12</v>
      </c>
      <c r="M50" s="15">
        <v>1882.13</v>
      </c>
      <c r="N50" s="15">
        <v>1888.6000000000004</v>
      </c>
      <c r="O50" s="15">
        <v>3511.8999999999996</v>
      </c>
      <c r="P50" s="15">
        <v>2126.3599999999988</v>
      </c>
      <c r="Q50" s="15">
        <f t="shared" si="0"/>
        <v>359.59000000000015</v>
      </c>
      <c r="R50" s="16">
        <f>IF(ISERROR(VLOOKUP($B50,[1]!Dept_Amt,4,FALSE)),0,VLOOKUP($B50,[1]!Dept_Amt,4,FALSE))</f>
        <v>16316.97</v>
      </c>
    </row>
    <row r="51" spans="1:18" hidden="1" outlineLevel="2" x14ac:dyDescent="0.25">
      <c r="A51" s="9" t="str">
        <f>Recoveries!A51</f>
        <v>40720 MD-FMED Family Medicine</v>
      </c>
      <c r="B51" s="9" t="str">
        <f>Recoveries!B51</f>
        <v>40720</v>
      </c>
      <c r="C51" s="9" t="str">
        <f>Recoveries!C51</f>
        <v>MD-FMED Family Medicine</v>
      </c>
      <c r="D51" s="27" t="str">
        <f>Recoveries!D51</f>
        <v>MD-FMED Family Medicine</v>
      </c>
      <c r="E51" s="9" t="str">
        <f>Recoveries!E51</f>
        <v>Medicine</v>
      </c>
      <c r="F51" s="15">
        <v>11436.01</v>
      </c>
      <c r="G51" s="15">
        <v>4881.91</v>
      </c>
      <c r="H51" s="15">
        <v>8435.81</v>
      </c>
      <c r="I51" s="15">
        <v>5404.8600000000006</v>
      </c>
      <c r="J51" s="15">
        <v>2412.1800000000003</v>
      </c>
      <c r="K51" s="15">
        <v>2621.4299999999967</v>
      </c>
      <c r="L51" s="15">
        <v>2444.9200000000055</v>
      </c>
      <c r="M51" s="15">
        <v>5821.2199999999939</v>
      </c>
      <c r="N51" s="15">
        <v>3308.6200000000026</v>
      </c>
      <c r="O51" s="15">
        <v>2805.3499999999985</v>
      </c>
      <c r="P51" s="15">
        <v>3513.4800000000032</v>
      </c>
      <c r="Q51" s="15">
        <f t="shared" si="0"/>
        <v>2900.760000000002</v>
      </c>
      <c r="R51" s="16">
        <f>IF(ISERROR(VLOOKUP($B51,[1]!Dept_Amt,4,FALSE)),0,VLOOKUP($B51,[1]!Dept_Amt,4,FALSE))</f>
        <v>55986.55</v>
      </c>
    </row>
    <row r="52" spans="1:18" hidden="1" outlineLevel="2" x14ac:dyDescent="0.25">
      <c r="A52" s="9" t="str">
        <f>Recoveries!A52</f>
        <v>40725 MD-INMD Int Med, Admin</v>
      </c>
      <c r="B52" s="9" t="str">
        <f>Recoveries!B52</f>
        <v>40725</v>
      </c>
      <c r="C52" s="9" t="str">
        <f>Recoveries!C52</f>
        <v>MD-INMD Int Med, Admin</v>
      </c>
      <c r="D52" s="27" t="str">
        <f>Recoveries!D52</f>
        <v>MD-INMD Int Med, Admin</v>
      </c>
      <c r="E52" s="9" t="str">
        <f>Recoveries!E52</f>
        <v>Medicine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f t="shared" si="0"/>
        <v>0</v>
      </c>
      <c r="R52" s="16">
        <f>IF(ISERROR(VLOOKUP($B52,[1]!Dept_Amt,4,FALSE)),0,VLOOKUP($B52,[1]!Dept_Amt,4,FALSE))</f>
        <v>0</v>
      </c>
    </row>
    <row r="53" spans="1:18" hidden="1" outlineLevel="2" x14ac:dyDescent="0.25">
      <c r="A53" s="9" t="str">
        <f>Recoveries!A53</f>
        <v>40730 MD-INMD Allergy</v>
      </c>
      <c r="B53" s="9" t="str">
        <f>Recoveries!B53</f>
        <v>40730</v>
      </c>
      <c r="C53" s="9" t="str">
        <f>Recoveries!C53</f>
        <v>MD-INMD Allergy</v>
      </c>
      <c r="D53" s="27" t="str">
        <f>Recoveries!D53</f>
        <v>MD-INMD Allergy</v>
      </c>
      <c r="E53" s="9" t="str">
        <f>Recoveries!E53</f>
        <v>Medicine</v>
      </c>
      <c r="F53" s="15">
        <v>25656.54</v>
      </c>
      <c r="G53" s="15">
        <v>18136.409999999996</v>
      </c>
      <c r="H53" s="15">
        <v>17956.900000000001</v>
      </c>
      <c r="I53" s="15">
        <v>19078.150000000001</v>
      </c>
      <c r="J53" s="15">
        <v>18707.759999999995</v>
      </c>
      <c r="K53" s="15">
        <v>21891.430000000008</v>
      </c>
      <c r="L53" s="15">
        <v>21579.940000000002</v>
      </c>
      <c r="M53" s="15">
        <v>18157.22</v>
      </c>
      <c r="N53" s="15">
        <v>18943.880000000005</v>
      </c>
      <c r="O53" s="15">
        <v>20410.75999999998</v>
      </c>
      <c r="P53" s="15">
        <v>19258.140000000014</v>
      </c>
      <c r="Q53" s="15">
        <f t="shared" si="0"/>
        <v>6558.8899999999849</v>
      </c>
      <c r="R53" s="16">
        <f>IF(ISERROR(VLOOKUP($B53,[1]!Dept_Amt,4,FALSE)),0,VLOOKUP($B53,[1]!Dept_Amt,4,FALSE))</f>
        <v>226336.02</v>
      </c>
    </row>
    <row r="54" spans="1:18" hidden="1" outlineLevel="2" x14ac:dyDescent="0.25">
      <c r="A54" s="9" t="str">
        <f>Recoveries!A54</f>
        <v>40735 MD-INMD CV Medicine</v>
      </c>
      <c r="B54" s="9" t="str">
        <f>Recoveries!B54</f>
        <v>40735</v>
      </c>
      <c r="C54" s="9" t="str">
        <f>Recoveries!C54</f>
        <v>MD-INMD CV Medicine</v>
      </c>
      <c r="D54" s="27" t="str">
        <f>Recoveries!D54</f>
        <v>MD-INMD CV Medicine</v>
      </c>
      <c r="E54" s="9" t="str">
        <f>Recoveries!E54</f>
        <v>Medicine</v>
      </c>
      <c r="F54" s="15">
        <v>88223.15</v>
      </c>
      <c r="G54" s="15">
        <v>73730.16</v>
      </c>
      <c r="H54" s="15">
        <v>69540.549999999988</v>
      </c>
      <c r="I54" s="15">
        <v>89448.22000000003</v>
      </c>
      <c r="J54" s="15">
        <v>88122.169999999984</v>
      </c>
      <c r="K54" s="15">
        <v>75036.969999999972</v>
      </c>
      <c r="L54" s="15">
        <v>39509.020000000019</v>
      </c>
      <c r="M54" s="15">
        <v>85790.62</v>
      </c>
      <c r="N54" s="15">
        <v>79774.959999999963</v>
      </c>
      <c r="O54" s="15">
        <v>70013.20000000007</v>
      </c>
      <c r="P54" s="15">
        <v>68877.719999999972</v>
      </c>
      <c r="Q54" s="15">
        <f t="shared" si="0"/>
        <v>41232.589999999967</v>
      </c>
      <c r="R54" s="16">
        <f>IF(ISERROR(VLOOKUP($B54,[1]!Dept_Amt,4,FALSE)),0,VLOOKUP($B54,[1]!Dept_Amt,4,FALSE))</f>
        <v>869299.33</v>
      </c>
    </row>
    <row r="55" spans="1:18" hidden="1" outlineLevel="2" x14ac:dyDescent="0.25">
      <c r="A55" s="9" t="str">
        <f>Recoveries!A55</f>
        <v>40740 MD-INMD Clinical Pharm</v>
      </c>
      <c r="B55" s="9" t="str">
        <f>Recoveries!B55</f>
        <v>40740</v>
      </c>
      <c r="C55" s="9" t="str">
        <f>Recoveries!C55</f>
        <v>MD-INMD Clinical Pharm</v>
      </c>
      <c r="D55" s="27" t="str">
        <f>Recoveries!D55</f>
        <v>MD-INMD Clinical Pharm</v>
      </c>
      <c r="E55" s="9" t="str">
        <f>Recoveries!E55</f>
        <v>Medicine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f t="shared" si="0"/>
        <v>0</v>
      </c>
      <c r="R55" s="16">
        <f>IF(ISERROR(VLOOKUP($B55,[1]!Dept_Amt,4,FALSE)),0,VLOOKUP($B55,[1]!Dept_Amt,4,FALSE))</f>
        <v>0</v>
      </c>
    </row>
    <row r="56" spans="1:18" hidden="1" outlineLevel="2" x14ac:dyDescent="0.25">
      <c r="A56" s="9" t="str">
        <f>Recoveries!A56</f>
        <v>40745 MD-INMD Endocrinology</v>
      </c>
      <c r="B56" s="9" t="str">
        <f>Recoveries!B56</f>
        <v>40745</v>
      </c>
      <c r="C56" s="9" t="str">
        <f>Recoveries!C56</f>
        <v>MD-INMD Endocrinology</v>
      </c>
      <c r="D56" s="27" t="str">
        <f>Recoveries!D56</f>
        <v>MD-INMD Endocrinology</v>
      </c>
      <c r="E56" s="9" t="str">
        <f>Recoveries!E56</f>
        <v>Medicine</v>
      </c>
      <c r="F56" s="15">
        <v>59529.58</v>
      </c>
      <c r="G56" s="15">
        <v>33471.009999999995</v>
      </c>
      <c r="H56" s="15">
        <v>40958.959999999992</v>
      </c>
      <c r="I56" s="15">
        <v>36858.630000000005</v>
      </c>
      <c r="J56" s="15">
        <v>32393.339999999997</v>
      </c>
      <c r="K56" s="15">
        <v>34340.22</v>
      </c>
      <c r="L56" s="15">
        <v>30625.350000000035</v>
      </c>
      <c r="M56" s="15">
        <v>30677.669999999984</v>
      </c>
      <c r="N56" s="15">
        <v>34929.770000000019</v>
      </c>
      <c r="O56" s="15">
        <v>25562.109999999986</v>
      </c>
      <c r="P56" s="15">
        <v>28681.890000000014</v>
      </c>
      <c r="Q56" s="15">
        <f t="shared" si="0"/>
        <v>10720.869999999995</v>
      </c>
      <c r="R56" s="16">
        <f>IF(ISERROR(VLOOKUP($B56,[1]!Dept_Amt,4,FALSE)),0,VLOOKUP($B56,[1]!Dept_Amt,4,FALSE))</f>
        <v>398749.4</v>
      </c>
    </row>
    <row r="57" spans="1:18" hidden="1" outlineLevel="2" x14ac:dyDescent="0.25">
      <c r="A57" s="9" t="str">
        <f>Recoveries!A57</f>
        <v>40750 MD-INMD Epidemiology</v>
      </c>
      <c r="B57" s="9" t="str">
        <f>Recoveries!B57</f>
        <v>40750</v>
      </c>
      <c r="C57" s="9" t="str">
        <f>Recoveries!C57</f>
        <v>MD-INMD Epidemiology</v>
      </c>
      <c r="D57" s="27" t="str">
        <f>Recoveries!D57</f>
        <v>MD-INMD Epidemiology</v>
      </c>
      <c r="E57" s="9" t="str">
        <f>Recoveries!E57</f>
        <v>Medicine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f t="shared" si="0"/>
        <v>0</v>
      </c>
      <c r="R57" s="16">
        <f>IF(ISERROR(VLOOKUP($B57,[1]!Dept_Amt,4,FALSE)),0,VLOOKUP($B57,[1]!Dept_Amt,4,FALSE))</f>
        <v>0</v>
      </c>
    </row>
    <row r="58" spans="1:18" hidden="1" outlineLevel="2" x14ac:dyDescent="0.25">
      <c r="A58" s="9" t="str">
        <f>Recoveries!A58</f>
        <v>40755 MD-INMD Gastroenterology</v>
      </c>
      <c r="B58" s="9" t="str">
        <f>Recoveries!B58</f>
        <v>40755</v>
      </c>
      <c r="C58" s="9" t="str">
        <f>Recoveries!C58</f>
        <v>MD-INMD Gastroenterology</v>
      </c>
      <c r="D58" s="27" t="str">
        <f>Recoveries!D58</f>
        <v>MD-INMD Gastroenterology</v>
      </c>
      <c r="E58" s="9" t="str">
        <f>Recoveries!E58</f>
        <v>Medicine</v>
      </c>
      <c r="F58" s="15">
        <v>14091.56</v>
      </c>
      <c r="G58" s="15">
        <v>6921.3099999999995</v>
      </c>
      <c r="H58" s="15">
        <v>6368.4200000000019</v>
      </c>
      <c r="I58" s="15">
        <v>8431.7699999999968</v>
      </c>
      <c r="J58" s="15">
        <v>5819.3899999999994</v>
      </c>
      <c r="K58" s="15">
        <v>6619.5</v>
      </c>
      <c r="L58" s="15">
        <v>7017.9000000000015</v>
      </c>
      <c r="M58" s="15">
        <v>5845.7200000000012</v>
      </c>
      <c r="N58" s="15">
        <v>8073.2099999999991</v>
      </c>
      <c r="O58" s="15">
        <v>8168.8000000000029</v>
      </c>
      <c r="P58" s="15">
        <v>8676.0500000000029</v>
      </c>
      <c r="Q58" s="15">
        <f t="shared" si="0"/>
        <v>5450.0800000000017</v>
      </c>
      <c r="R58" s="16">
        <f>IF(ISERROR(VLOOKUP($B58,[1]!Dept_Amt,4,FALSE)),0,VLOOKUP($B58,[1]!Dept_Amt,4,FALSE))</f>
        <v>91483.71</v>
      </c>
    </row>
    <row r="59" spans="1:18" hidden="1" outlineLevel="2" x14ac:dyDescent="0.25">
      <c r="A59" s="9" t="str">
        <f>Recoveries!A59</f>
        <v>40760 MD-INMD General Med</v>
      </c>
      <c r="B59" s="9" t="str">
        <f>Recoveries!B59</f>
        <v>40760</v>
      </c>
      <c r="C59" s="9" t="str">
        <f>Recoveries!C59</f>
        <v>MD-INMD General Med</v>
      </c>
      <c r="D59" s="27" t="str">
        <f>Recoveries!D59</f>
        <v>MD-INMD General Med</v>
      </c>
      <c r="E59" s="9" t="str">
        <f>Recoveries!E59</f>
        <v>Medicine</v>
      </c>
      <c r="F59" s="15">
        <v>734.76</v>
      </c>
      <c r="G59" s="15">
        <v>-211.64999999999998</v>
      </c>
      <c r="H59" s="15">
        <v>3505.98</v>
      </c>
      <c r="I59" s="15">
        <v>1950.1899999999996</v>
      </c>
      <c r="J59" s="15">
        <v>794.53000000000065</v>
      </c>
      <c r="K59" s="15">
        <v>1306.3099999999995</v>
      </c>
      <c r="L59" s="15">
        <v>-2476.2299999999996</v>
      </c>
      <c r="M59" s="15">
        <v>2515.3199999999997</v>
      </c>
      <c r="N59" s="15">
        <v>1801.3499999999995</v>
      </c>
      <c r="O59" s="15">
        <v>985.28000000000065</v>
      </c>
      <c r="P59" s="15">
        <v>11.059999999999491</v>
      </c>
      <c r="Q59" s="15">
        <f t="shared" si="0"/>
        <v>-2.9999999998835847E-2</v>
      </c>
      <c r="R59" s="16">
        <f>IF(ISERROR(VLOOKUP($B59,[1]!Dept_Amt,4,FALSE)),0,VLOOKUP($B59,[1]!Dept_Amt,4,FALSE))</f>
        <v>10916.87</v>
      </c>
    </row>
    <row r="60" spans="1:18" hidden="1" outlineLevel="2" x14ac:dyDescent="0.25">
      <c r="A60" s="9" t="str">
        <f>Recoveries!A60</f>
        <v>40761 MD-INMD Hospital Medicine</v>
      </c>
      <c r="B60" s="9" t="str">
        <f>Recoveries!B60</f>
        <v>40761</v>
      </c>
      <c r="C60" s="9" t="str">
        <f>Recoveries!C60</f>
        <v>MD-INMD Hospital Medicine</v>
      </c>
      <c r="D60" s="27" t="str">
        <f>Recoveries!D60</f>
        <v>MD-INMD Hospital Medicine</v>
      </c>
      <c r="E60" s="9" t="str">
        <f>Recoveries!E60</f>
        <v>Medicine</v>
      </c>
      <c r="F60" s="15">
        <v>82.15</v>
      </c>
      <c r="G60" s="15">
        <v>100.69</v>
      </c>
      <c r="H60" s="15">
        <v>77.900000000000006</v>
      </c>
      <c r="I60" s="15">
        <v>0</v>
      </c>
      <c r="J60" s="15">
        <v>15.379999999999995</v>
      </c>
      <c r="K60" s="15">
        <v>176.98000000000002</v>
      </c>
      <c r="L60" s="15">
        <v>109.39999999999998</v>
      </c>
      <c r="M60" s="15">
        <v>142.01</v>
      </c>
      <c r="N60" s="15">
        <v>90.88</v>
      </c>
      <c r="O60" s="15">
        <v>100.15999999999997</v>
      </c>
      <c r="P60" s="15">
        <v>391.19000000000005</v>
      </c>
      <c r="Q60" s="15">
        <f t="shared" si="0"/>
        <v>194.5</v>
      </c>
      <c r="R60" s="16">
        <f>IF(ISERROR(VLOOKUP($B60,[1]!Dept_Amt,4,FALSE)),0,VLOOKUP($B60,[1]!Dept_Amt,4,FALSE))</f>
        <v>1481.24</v>
      </c>
    </row>
    <row r="61" spans="1:18" hidden="1" outlineLevel="2" x14ac:dyDescent="0.25">
      <c r="A61" s="9" t="s">
        <v>755</v>
      </c>
      <c r="B61" s="9" t="str">
        <f>Recoveries!B61</f>
        <v>40762</v>
      </c>
      <c r="C61" s="9" t="str">
        <f>Recoveries!C61</f>
        <v>MD-INMD Geriatrics</v>
      </c>
      <c r="D61" s="27" t="str">
        <f>Recoveries!D61</f>
        <v>MD-INMD Geriatrics</v>
      </c>
      <c r="E61" s="9" t="str">
        <f>Recoveries!E61</f>
        <v>Medicine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2943.48</v>
      </c>
      <c r="M61" s="15">
        <v>425.27</v>
      </c>
      <c r="N61" s="15">
        <v>864.14999999999964</v>
      </c>
      <c r="O61" s="15">
        <v>517.32999999999993</v>
      </c>
      <c r="P61" s="15">
        <v>1718.5900000000001</v>
      </c>
      <c r="Q61" s="15">
        <f t="shared" si="0"/>
        <v>183.57000000000062</v>
      </c>
      <c r="R61" s="16">
        <f>IF(ISERROR(VLOOKUP($B61,[1]!Dept_Amt,4,FALSE)),0,VLOOKUP($B61,[1]!Dept_Amt,4,FALSE))</f>
        <v>6652.39</v>
      </c>
    </row>
    <row r="62" spans="1:18" hidden="1" outlineLevel="2" x14ac:dyDescent="0.25">
      <c r="A62" s="9" t="s">
        <v>758</v>
      </c>
      <c r="B62" s="9" t="str">
        <f>Recoveries!B62</f>
        <v>40763</v>
      </c>
      <c r="C62" s="9" t="str">
        <f>Recoveries!C62</f>
        <v>MD-INMD Palliative Care</v>
      </c>
      <c r="D62" s="27" t="str">
        <f>Recoveries!D62</f>
        <v>MD-INMD Palliative Care</v>
      </c>
      <c r="E62" s="9" t="str">
        <f>Recoveries!E62</f>
        <v>Medicine</v>
      </c>
      <c r="F62" s="15"/>
      <c r="G62" s="15"/>
      <c r="H62" s="15"/>
      <c r="I62" s="15"/>
      <c r="J62" s="15"/>
      <c r="K62" s="15"/>
      <c r="L62" s="15">
        <v>1283.8699999999999</v>
      </c>
      <c r="M62" s="15">
        <v>0</v>
      </c>
      <c r="N62" s="15">
        <v>1291.33</v>
      </c>
      <c r="O62" s="15">
        <v>195.25</v>
      </c>
      <c r="P62" s="15">
        <v>215.80000000000018</v>
      </c>
      <c r="Q62" s="15">
        <f t="shared" si="0"/>
        <v>0</v>
      </c>
      <c r="R62" s="16">
        <f>IF(ISERROR(VLOOKUP($B62,[1]!Dept_Amt,4,FALSE)),0,VLOOKUP($B62,[1]!Dept_Amt,4,FALSE))</f>
        <v>2986.25</v>
      </c>
    </row>
    <row r="63" spans="1:18" hidden="1" outlineLevel="2" x14ac:dyDescent="0.25">
      <c r="A63" s="9" t="str">
        <f>Recoveries!A63</f>
        <v>40765 MD-INMD Geographic Med</v>
      </c>
      <c r="B63" s="9" t="str">
        <f>Recoveries!B63</f>
        <v>40765</v>
      </c>
      <c r="C63" s="9" t="str">
        <f>Recoveries!C63</f>
        <v>MD-INMD Geographic Med</v>
      </c>
      <c r="D63" s="27" t="str">
        <f>Recoveries!D63</f>
        <v>MD-INMD Geographic Med</v>
      </c>
      <c r="E63" s="9" t="str">
        <f>Recoveries!E63</f>
        <v>Medicine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f t="shared" si="0"/>
        <v>0</v>
      </c>
      <c r="R63" s="16">
        <f>IF(ISERROR(VLOOKUP($B63,[1]!Dept_Amt,4,FALSE)),0,VLOOKUP($B63,[1]!Dept_Amt,4,FALSE))</f>
        <v>0</v>
      </c>
    </row>
    <row r="64" spans="1:18" hidden="1" outlineLevel="2" x14ac:dyDescent="0.25">
      <c r="A64" s="9" t="str">
        <f>Recoveries!A64</f>
        <v>40770 MD-INMD Hem/Onc</v>
      </c>
      <c r="B64" s="9" t="str">
        <f>Recoveries!B64</f>
        <v>40770</v>
      </c>
      <c r="C64" s="9" t="str">
        <f>Recoveries!C64</f>
        <v>MD-INMD Hem/Onc</v>
      </c>
      <c r="D64" s="27" t="str">
        <f>Recoveries!D64</f>
        <v>MD-INMD Hem/Onc</v>
      </c>
      <c r="E64" s="9" t="str">
        <f>Recoveries!E64</f>
        <v>Medicine</v>
      </c>
      <c r="F64" s="15">
        <v>47139.56</v>
      </c>
      <c r="G64" s="15">
        <v>52351.320000000007</v>
      </c>
      <c r="H64" s="15">
        <v>36514.570000000007</v>
      </c>
      <c r="I64" s="15">
        <v>51003.06</v>
      </c>
      <c r="J64" s="15">
        <v>44864.739999999991</v>
      </c>
      <c r="K64" s="15">
        <v>32925.210000000021</v>
      </c>
      <c r="L64" s="15">
        <v>38484.509999999951</v>
      </c>
      <c r="M64" s="15">
        <v>44798.660000000033</v>
      </c>
      <c r="N64" s="15">
        <v>50409.080000000016</v>
      </c>
      <c r="O64" s="15">
        <v>46403.630000000005</v>
      </c>
      <c r="P64" s="15">
        <v>52267.629999999946</v>
      </c>
      <c r="Q64" s="15">
        <f t="shared" si="0"/>
        <v>37518.430000000051</v>
      </c>
      <c r="R64" s="16">
        <f>IF(ISERROR(VLOOKUP($B64,[1]!Dept_Amt,4,FALSE)),0,VLOOKUP($B64,[1]!Dept_Amt,4,FALSE))</f>
        <v>534680.4</v>
      </c>
    </row>
    <row r="65" spans="1:18" hidden="1" outlineLevel="2" x14ac:dyDescent="0.25">
      <c r="A65" s="9" t="str">
        <f>Recoveries!A65</f>
        <v>40775 MD-INMD Infectious Dis</v>
      </c>
      <c r="B65" s="9" t="str">
        <f>Recoveries!B65</f>
        <v>40775</v>
      </c>
      <c r="C65" s="9" t="str">
        <f>Recoveries!C65</f>
        <v>MD-INMD Infectious Dis</v>
      </c>
      <c r="D65" s="27" t="str">
        <f>Recoveries!D65</f>
        <v>MD-INMD Infectious Dis</v>
      </c>
      <c r="E65" s="9" t="str">
        <f>Recoveries!E65</f>
        <v>Medicine</v>
      </c>
      <c r="F65" s="15">
        <v>123225.76</v>
      </c>
      <c r="G65" s="15">
        <v>98336.190000000017</v>
      </c>
      <c r="H65" s="15">
        <v>79746</v>
      </c>
      <c r="I65" s="15">
        <v>102611.08000000002</v>
      </c>
      <c r="J65" s="15">
        <v>79832.569999999949</v>
      </c>
      <c r="K65" s="15">
        <v>94032.969999999972</v>
      </c>
      <c r="L65" s="15">
        <v>69837.960000000079</v>
      </c>
      <c r="M65" s="15">
        <v>95633.329999999958</v>
      </c>
      <c r="N65" s="15">
        <v>117326.45000000007</v>
      </c>
      <c r="O65" s="15">
        <v>104185.98999999999</v>
      </c>
      <c r="P65" s="15">
        <v>113596.56000000006</v>
      </c>
      <c r="Q65" s="15">
        <f t="shared" si="0"/>
        <v>59176.649999999907</v>
      </c>
      <c r="R65" s="16">
        <f>IF(ISERROR(VLOOKUP($B65,[1]!Dept_Amt,4,FALSE)),0,VLOOKUP($B65,[1]!Dept_Amt,4,FALSE))</f>
        <v>1137541.51</v>
      </c>
    </row>
    <row r="66" spans="1:18" hidden="1" outlineLevel="2" x14ac:dyDescent="0.25">
      <c r="A66" s="9" t="str">
        <f>Recoveries!A66</f>
        <v>40780 MD-INMD Nephrology</v>
      </c>
      <c r="B66" s="9" t="str">
        <f>Recoveries!B66</f>
        <v>40780</v>
      </c>
      <c r="C66" s="9" t="str">
        <f>Recoveries!C66</f>
        <v>MD-INMD Nephrology</v>
      </c>
      <c r="D66" s="27" t="str">
        <f>Recoveries!D66</f>
        <v>MD-INMD Nephrology</v>
      </c>
      <c r="E66" s="9" t="str">
        <f>Recoveries!E66</f>
        <v>Medicine</v>
      </c>
      <c r="F66" s="15">
        <v>30965</v>
      </c>
      <c r="G66" s="15">
        <v>17491.080000000002</v>
      </c>
      <c r="H66" s="15">
        <v>20632.800000000003</v>
      </c>
      <c r="I66" s="15">
        <v>24181.429999999993</v>
      </c>
      <c r="J66" s="15">
        <v>17588.150000000009</v>
      </c>
      <c r="K66" s="15">
        <v>18232.589999999997</v>
      </c>
      <c r="L66" s="15">
        <v>7858.6299999999901</v>
      </c>
      <c r="M66" s="15">
        <v>13697.399999999994</v>
      </c>
      <c r="N66" s="15">
        <v>20637.910000000003</v>
      </c>
      <c r="O66" s="15">
        <v>16318.25</v>
      </c>
      <c r="P66" s="15">
        <v>17530.74000000002</v>
      </c>
      <c r="Q66" s="15">
        <f t="shared" si="0"/>
        <v>4575.6600000000035</v>
      </c>
      <c r="R66" s="16">
        <f>IF(ISERROR(VLOOKUP($B66,[1]!Dept_Amt,4,FALSE)),0,VLOOKUP($B66,[1]!Dept_Amt,4,FALSE))</f>
        <v>209709.64</v>
      </c>
    </row>
    <row r="67" spans="1:18" hidden="1" outlineLevel="2" x14ac:dyDescent="0.25">
      <c r="A67" s="9" t="str">
        <f>Recoveries!A67</f>
        <v>40785 MD-INMD Pulmonary</v>
      </c>
      <c r="B67" s="9" t="str">
        <f>Recoveries!B67</f>
        <v>40785</v>
      </c>
      <c r="C67" s="9" t="str">
        <f>Recoveries!C67</f>
        <v>MD-INMD Pulmonary</v>
      </c>
      <c r="D67" s="27" t="str">
        <f>Recoveries!D67</f>
        <v>MD-INMD Pulmonary</v>
      </c>
      <c r="E67" s="9" t="str">
        <f>Recoveries!E67</f>
        <v>Medicine</v>
      </c>
      <c r="F67" s="15">
        <v>46937.5</v>
      </c>
      <c r="G67" s="15">
        <v>18640.419999999998</v>
      </c>
      <c r="H67" s="15">
        <v>14618.25</v>
      </c>
      <c r="I67" s="15">
        <v>22143.83</v>
      </c>
      <c r="J67" s="15">
        <v>16915.36</v>
      </c>
      <c r="K67" s="15">
        <v>18933.770000000004</v>
      </c>
      <c r="L67" s="15">
        <v>17981.570000000007</v>
      </c>
      <c r="M67" s="15">
        <v>54828.599999999977</v>
      </c>
      <c r="N67" s="15">
        <v>73758.799999999988</v>
      </c>
      <c r="O67" s="15">
        <v>19706.030000000028</v>
      </c>
      <c r="P67" s="15">
        <v>20435.299999999988</v>
      </c>
      <c r="Q67" s="15">
        <f t="shared" si="0"/>
        <v>33487.799999999988</v>
      </c>
      <c r="R67" s="16">
        <f>IF(ISERROR(VLOOKUP($B67,[1]!Dept_Amt,4,FALSE)),0,VLOOKUP($B67,[1]!Dept_Amt,4,FALSE))</f>
        <v>358387.23</v>
      </c>
    </row>
    <row r="68" spans="1:18" hidden="1" outlineLevel="2" x14ac:dyDescent="0.25">
      <c r="A68" s="9" t="str">
        <f>Recoveries!A68</f>
        <v>40790 MD-INMD Rheumatology</v>
      </c>
      <c r="B68" s="9" t="str">
        <f>Recoveries!B68</f>
        <v>40790</v>
      </c>
      <c r="C68" s="9" t="str">
        <f>Recoveries!C68</f>
        <v>MD-INMD Rheumatology</v>
      </c>
      <c r="D68" s="27" t="str">
        <f>Recoveries!D68</f>
        <v>MD-INMD Rheumatology</v>
      </c>
      <c r="E68" s="9" t="str">
        <f>Recoveries!E68</f>
        <v>Medicine</v>
      </c>
      <c r="F68" s="15">
        <v>62.31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f t="shared" si="0"/>
        <v>0</v>
      </c>
      <c r="R68" s="16">
        <f>IF(ISERROR(VLOOKUP($B68,[1]!Dept_Amt,4,FALSE)),0,VLOOKUP($B68,[1]!Dept_Amt,4,FALSE))</f>
        <v>62.31</v>
      </c>
    </row>
    <row r="69" spans="1:18" hidden="1" outlineLevel="2" x14ac:dyDescent="0.25">
      <c r="A69" s="9" t="str">
        <f>Recoveries!A69</f>
        <v xml:space="preserve">40795 MD-INMD-Ctr Inflammation Reg </v>
      </c>
      <c r="B69" s="9" t="str">
        <f>Recoveries!B69</f>
        <v>40795</v>
      </c>
      <c r="C69" s="9" t="str">
        <f>Recoveries!C69</f>
        <v xml:space="preserve">MD-INMD-Ctr Inflammation Reg </v>
      </c>
      <c r="D69" s="27" t="str">
        <f>Recoveries!D69</f>
        <v xml:space="preserve">MD-INMD-Ctr Inflammation Reg </v>
      </c>
      <c r="E69" s="9" t="str">
        <f>Recoveries!E69</f>
        <v>Medicine</v>
      </c>
      <c r="F69" s="15">
        <v>26885.31</v>
      </c>
      <c r="G69" s="15">
        <v>14955.98</v>
      </c>
      <c r="H69" s="15">
        <v>19789.79</v>
      </c>
      <c r="I69" s="15">
        <v>16194.990000000005</v>
      </c>
      <c r="J69" s="15">
        <v>13970.099999999991</v>
      </c>
      <c r="K69" s="15">
        <v>12857.580000000002</v>
      </c>
      <c r="L69" s="15">
        <v>10070.720000000001</v>
      </c>
      <c r="M69" s="15">
        <v>18822.839999999997</v>
      </c>
      <c r="N69" s="15">
        <v>8770.1499999999942</v>
      </c>
      <c r="O69" s="15">
        <v>11934.660000000003</v>
      </c>
      <c r="P69" s="15">
        <v>9083.8300000000163</v>
      </c>
      <c r="Q69" s="15">
        <f t="shared" ref="Q69:Q132" si="1">R69-SUM(F69:P69)</f>
        <v>49.029999999998836</v>
      </c>
      <c r="R69" s="16">
        <f>IF(ISERROR(VLOOKUP($B69,[1]!Dept_Amt,4,FALSE)),0,VLOOKUP($B69,[1]!Dept_Amt,4,FALSE))</f>
        <v>163384.98000000001</v>
      </c>
    </row>
    <row r="70" spans="1:18" hidden="1" outlineLevel="2" x14ac:dyDescent="0.25">
      <c r="A70" s="9" t="str">
        <f>Recoveries!A70</f>
        <v>40800 MD-NERS Admin</v>
      </c>
      <c r="B70" s="9" t="str">
        <f>Recoveries!B70</f>
        <v>40800</v>
      </c>
      <c r="C70" s="9" t="str">
        <f>Recoveries!C70</f>
        <v>MD-NERS Admin</v>
      </c>
      <c r="D70" s="27" t="str">
        <f>Recoveries!D70</f>
        <v>All NERS Orgs</v>
      </c>
      <c r="E70" s="9" t="str">
        <f>Recoveries!E70</f>
        <v>Medicine</v>
      </c>
      <c r="F70" s="15">
        <v>323.20999999999998</v>
      </c>
      <c r="G70" s="15">
        <v>77.170000000000016</v>
      </c>
      <c r="H70" s="15">
        <v>288.19000000000005</v>
      </c>
      <c r="I70" s="15">
        <v>29.769999999999982</v>
      </c>
      <c r="J70" s="15">
        <v>165.83999999999992</v>
      </c>
      <c r="K70" s="15">
        <v>77.160000000000082</v>
      </c>
      <c r="L70" s="15">
        <v>73.800000000000068</v>
      </c>
      <c r="M70" s="15">
        <v>208.94999999999982</v>
      </c>
      <c r="N70" s="15">
        <v>117</v>
      </c>
      <c r="O70" s="15">
        <v>77.170000000000073</v>
      </c>
      <c r="P70" s="15">
        <v>77.160000000000082</v>
      </c>
      <c r="Q70" s="15">
        <f t="shared" si="1"/>
        <v>77.169999999999845</v>
      </c>
      <c r="R70" s="16">
        <f>IF(ISERROR(VLOOKUP($B70,[1]!Dept_Amt,4,FALSE)),0,VLOOKUP($B70,[1]!Dept_Amt,4,FALSE))</f>
        <v>1592.59</v>
      </c>
    </row>
    <row r="71" spans="1:18" hidden="1" outlineLevel="2" x14ac:dyDescent="0.25">
      <c r="A71" s="9" t="str">
        <f>Recoveries!A71</f>
        <v>40810 MD-NERS Pediatric</v>
      </c>
      <c r="B71" s="9" t="str">
        <f>Recoveries!B71</f>
        <v>40810</v>
      </c>
      <c r="C71" s="9" t="str">
        <f>Recoveries!C71</f>
        <v>MD-NERS Pediatric</v>
      </c>
      <c r="D71" s="27" t="str">
        <f>Recoveries!D71</f>
        <v>All NERS Orgs</v>
      </c>
      <c r="E71" s="9" t="str">
        <f>Recoveries!E71</f>
        <v>Medicine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f t="shared" si="1"/>
        <v>0</v>
      </c>
      <c r="R71" s="16">
        <f>IF(ISERROR(VLOOKUP($B71,[1]!Dept_Amt,4,FALSE)),0,VLOOKUP($B71,[1]!Dept_Amt,4,FALSE))</f>
        <v>0</v>
      </c>
    </row>
    <row r="72" spans="1:18" hidden="1" outlineLevel="2" x14ac:dyDescent="0.25">
      <c r="A72" s="9" t="str">
        <f>Recoveries!A72</f>
        <v>40820 MD-NERS CV Disease Total</v>
      </c>
      <c r="B72" s="9" t="str">
        <f>Recoveries!B72</f>
        <v>40820</v>
      </c>
      <c r="C72" s="9" t="str">
        <f>Recoveries!C72</f>
        <v>MD-NERS CV Disease Total</v>
      </c>
      <c r="D72" s="27" t="str">
        <f>Recoveries!D72</f>
        <v>All NERS Orgs</v>
      </c>
      <c r="E72" s="9" t="str">
        <f>Recoveries!E72</f>
        <v>Medicine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f t="shared" si="1"/>
        <v>0</v>
      </c>
      <c r="R72" s="16">
        <f>IF(ISERROR(VLOOKUP($B72,[1]!Dept_Amt,4,FALSE)),0,VLOOKUP($B72,[1]!Dept_Amt,4,FALSE))</f>
        <v>0</v>
      </c>
    </row>
    <row r="73" spans="1:18" hidden="1" outlineLevel="2" x14ac:dyDescent="0.25">
      <c r="A73" s="9" t="str">
        <f>Recoveries!A73</f>
        <v>40825 MD-NERS Neuro-Onc</v>
      </c>
      <c r="B73" s="9" t="str">
        <f>Recoveries!B73</f>
        <v>40825</v>
      </c>
      <c r="C73" s="9" t="str">
        <f>Recoveries!C73</f>
        <v>MD-NERS Neuro-Onc</v>
      </c>
      <c r="D73" s="27" t="str">
        <f>Recoveries!D73</f>
        <v>All NERS Orgs</v>
      </c>
      <c r="E73" s="9" t="str">
        <f>Recoveries!E73</f>
        <v>Medicine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f t="shared" si="1"/>
        <v>0</v>
      </c>
      <c r="R73" s="16">
        <f>IF(ISERROR(VLOOKUP($B73,[1]!Dept_Amt,4,FALSE)),0,VLOOKUP($B73,[1]!Dept_Amt,4,FALSE))</f>
        <v>0</v>
      </c>
    </row>
    <row r="74" spans="1:18" hidden="1" outlineLevel="2" x14ac:dyDescent="0.25">
      <c r="A74" s="9" t="str">
        <f>Recoveries!A74</f>
        <v>40830 MD-NERS Deg Spinal Dis</v>
      </c>
      <c r="B74" s="9" t="str">
        <f>Recoveries!B74</f>
        <v>40830</v>
      </c>
      <c r="C74" s="9" t="str">
        <f>Recoveries!C74</f>
        <v>MD-NERS Deg Spinal Dis</v>
      </c>
      <c r="D74" s="27" t="str">
        <f>Recoveries!D74</f>
        <v>All NERS Orgs</v>
      </c>
      <c r="E74" s="9" t="str">
        <f>Recoveries!E74</f>
        <v>Medicine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f t="shared" si="1"/>
        <v>0</v>
      </c>
      <c r="R74" s="16">
        <f>IF(ISERROR(VLOOKUP($B74,[1]!Dept_Amt,4,FALSE)),0,VLOOKUP($B74,[1]!Dept_Amt,4,FALSE))</f>
        <v>0</v>
      </c>
    </row>
    <row r="75" spans="1:18" hidden="1" outlineLevel="2" x14ac:dyDescent="0.25">
      <c r="A75" s="9" t="str">
        <f>Recoveries!A75</f>
        <v>40835 MD-NERS Gamma Knife</v>
      </c>
      <c r="B75" s="9" t="str">
        <f>Recoveries!B75</f>
        <v>40835</v>
      </c>
      <c r="C75" s="9" t="str">
        <f>Recoveries!C75</f>
        <v>MD-NERS Gamma Knife</v>
      </c>
      <c r="D75" s="27" t="str">
        <f>Recoveries!D75</f>
        <v>All NERS Orgs</v>
      </c>
      <c r="E75" s="9" t="str">
        <f>Recoveries!E75</f>
        <v>Medicine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f t="shared" si="1"/>
        <v>0</v>
      </c>
      <c r="R75" s="16">
        <f>IF(ISERROR(VLOOKUP($B75,[1]!Dept_Amt,4,FALSE)),0,VLOOKUP($B75,[1]!Dept_Amt,4,FALSE))</f>
        <v>0</v>
      </c>
    </row>
    <row r="76" spans="1:18" hidden="1" outlineLevel="2" x14ac:dyDescent="0.25">
      <c r="A76" s="9" t="str">
        <f>Recoveries!A76</f>
        <v>40845 MD-NERS Neuro-Oncology Ctr</v>
      </c>
      <c r="B76" s="9" t="str">
        <f>Recoveries!B76</f>
        <v>40845</v>
      </c>
      <c r="C76" s="9" t="str">
        <f>Recoveries!C76</f>
        <v>MD-NERS Neuro-Oncology Ctr</v>
      </c>
      <c r="D76" s="27" t="str">
        <f>Recoveries!D76</f>
        <v>All NERS Orgs</v>
      </c>
      <c r="E76" s="9" t="str">
        <f>Recoveries!E76</f>
        <v>Medicine</v>
      </c>
      <c r="F76" s="15">
        <v>771.13</v>
      </c>
      <c r="G76" s="15">
        <v>886.65</v>
      </c>
      <c r="H76" s="15">
        <v>1141.3100000000002</v>
      </c>
      <c r="I76" s="15">
        <v>507.10999999999967</v>
      </c>
      <c r="J76" s="15">
        <v>1991.6599999999999</v>
      </c>
      <c r="K76" s="15">
        <v>920.86999999999989</v>
      </c>
      <c r="L76" s="15">
        <v>468.75</v>
      </c>
      <c r="M76" s="15">
        <v>1885.7000000000007</v>
      </c>
      <c r="N76" s="15">
        <v>1070.2700000000004</v>
      </c>
      <c r="O76" s="15">
        <v>1437.0599999999995</v>
      </c>
      <c r="P76" s="15">
        <v>1245.75</v>
      </c>
      <c r="Q76" s="15">
        <f t="shared" si="1"/>
        <v>941.93000000000029</v>
      </c>
      <c r="R76" s="16">
        <f>IF(ISERROR(VLOOKUP($B76,[1]!Dept_Amt,4,FALSE)),0,VLOOKUP($B76,[1]!Dept_Amt,4,FALSE))</f>
        <v>13268.19</v>
      </c>
    </row>
    <row r="77" spans="1:18" hidden="1" outlineLevel="2" x14ac:dyDescent="0.25">
      <c r="A77" s="9" t="str">
        <f>Recoveries!A77</f>
        <v>40847 MD-NERS Research Lab</v>
      </c>
      <c r="B77" s="9" t="str">
        <f>Recoveries!B77</f>
        <v>40847</v>
      </c>
      <c r="C77" s="9" t="str">
        <f>Recoveries!C77</f>
        <v>MD-NERS Research Lab</v>
      </c>
      <c r="D77" s="27" t="str">
        <f>Recoveries!D77</f>
        <v>All NERS Orgs</v>
      </c>
      <c r="E77" s="9" t="str">
        <f>Recoveries!E77</f>
        <v>Medicine</v>
      </c>
      <c r="F77" s="15">
        <v>5259.33</v>
      </c>
      <c r="G77" s="15">
        <v>4497.2999999999993</v>
      </c>
      <c r="H77" s="15">
        <v>5067.83</v>
      </c>
      <c r="I77" s="15">
        <v>3601.4500000000007</v>
      </c>
      <c r="J77" s="15">
        <v>5206.7200000000012</v>
      </c>
      <c r="K77" s="15">
        <v>6572.239999999998</v>
      </c>
      <c r="L77" s="15">
        <v>2230.9700000000012</v>
      </c>
      <c r="M77" s="15">
        <v>5600.7599999999984</v>
      </c>
      <c r="N77" s="15">
        <v>4450.0200000000041</v>
      </c>
      <c r="O77" s="15">
        <v>5466.8999999999942</v>
      </c>
      <c r="P77" s="15">
        <v>6724.5300000000061</v>
      </c>
      <c r="Q77" s="15">
        <f t="shared" si="1"/>
        <v>2541.8099999999977</v>
      </c>
      <c r="R77" s="16">
        <f>IF(ISERROR(VLOOKUP($B77,[1]!Dept_Amt,4,FALSE)),0,VLOOKUP($B77,[1]!Dept_Amt,4,FALSE))</f>
        <v>57219.86</v>
      </c>
    </row>
    <row r="78" spans="1:18" hidden="1" outlineLevel="2" x14ac:dyDescent="0.25">
      <c r="A78" s="9" t="str">
        <f>Recoveries!A78</f>
        <v>40850 MD-NEUR Neurology</v>
      </c>
      <c r="B78" s="9" t="str">
        <f>Recoveries!B78</f>
        <v>40850</v>
      </c>
      <c r="C78" s="9" t="str">
        <f>Recoveries!C78</f>
        <v>MD-NEUR Neurology</v>
      </c>
      <c r="D78" s="27" t="str">
        <f>Recoveries!D78</f>
        <v>MD-NEUR Neurology</v>
      </c>
      <c r="E78" s="9" t="str">
        <f>Recoveries!E78</f>
        <v>Medicine</v>
      </c>
      <c r="F78" s="15">
        <v>40253.47</v>
      </c>
      <c r="G78" s="15">
        <v>27579.459999999992</v>
      </c>
      <c r="H78" s="15">
        <v>29850.640000000014</v>
      </c>
      <c r="I78" s="15">
        <v>47924.56</v>
      </c>
      <c r="J78" s="15">
        <v>26401.579999999987</v>
      </c>
      <c r="K78" s="15">
        <v>26520.73000000001</v>
      </c>
      <c r="L78" s="15">
        <v>26273.859999999986</v>
      </c>
      <c r="M78" s="15">
        <v>28261.630000000005</v>
      </c>
      <c r="N78" s="15">
        <v>38331.660000000033</v>
      </c>
      <c r="O78" s="15">
        <v>31314.069999999949</v>
      </c>
      <c r="P78" s="15">
        <v>33513.080000000016</v>
      </c>
      <c r="Q78" s="15">
        <f t="shared" si="1"/>
        <v>18812.320000000007</v>
      </c>
      <c r="R78" s="16">
        <f>IF(ISERROR(VLOOKUP($B78,[1]!Dept_Amt,4,FALSE)),0,VLOOKUP($B78,[1]!Dept_Amt,4,FALSE))</f>
        <v>375037.06</v>
      </c>
    </row>
    <row r="79" spans="1:18" hidden="1" outlineLevel="2" x14ac:dyDescent="0.25">
      <c r="A79" s="9" t="str">
        <f>Recoveries!A79</f>
        <v>40860 MD-OBGY Ob &amp; Gyn, Admin</v>
      </c>
      <c r="B79" s="9" t="str">
        <f>Recoveries!B79</f>
        <v>40860</v>
      </c>
      <c r="C79" s="9" t="str">
        <f>Recoveries!C79</f>
        <v>MD-OBGY Ob &amp; Gyn, Admin</v>
      </c>
      <c r="D79" s="27" t="str">
        <f>Recoveries!D79</f>
        <v>All OBGY Orgs</v>
      </c>
      <c r="E79" s="9" t="str">
        <f>Recoveries!E79</f>
        <v>Medicine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261.60000000000002</v>
      </c>
      <c r="Q79" s="15">
        <f t="shared" si="1"/>
        <v>0</v>
      </c>
      <c r="R79" s="16">
        <f>IF(ISERROR(VLOOKUP($B79,[1]!Dept_Amt,4,FALSE)),0,VLOOKUP($B79,[1]!Dept_Amt,4,FALSE))</f>
        <v>261.60000000000002</v>
      </c>
    </row>
    <row r="80" spans="1:18" hidden="1" outlineLevel="2" x14ac:dyDescent="0.25">
      <c r="A80" s="9" t="str">
        <f>Recoveries!A80</f>
        <v>40865 MD-OBGY Gyn Oncology</v>
      </c>
      <c r="B80" s="9" t="str">
        <f>Recoveries!B80</f>
        <v>40865</v>
      </c>
      <c r="C80" s="9" t="str">
        <f>Recoveries!C80</f>
        <v>MD-OBGY Gyn Oncology</v>
      </c>
      <c r="D80" s="27" t="str">
        <f>Recoveries!D80</f>
        <v>All OBGY Orgs</v>
      </c>
      <c r="E80" s="9" t="str">
        <f>Recoveries!E80</f>
        <v>Medicine</v>
      </c>
      <c r="F80" s="15">
        <v>13016.47</v>
      </c>
      <c r="G80" s="15">
        <v>11836.270000000002</v>
      </c>
      <c r="H80" s="15">
        <v>10143.619999999999</v>
      </c>
      <c r="I80" s="15">
        <v>11729.519999999997</v>
      </c>
      <c r="J80" s="15">
        <v>8166.0500000000029</v>
      </c>
      <c r="K80" s="15">
        <v>9288.9400000000023</v>
      </c>
      <c r="L80" s="15">
        <v>10321.329999999994</v>
      </c>
      <c r="M80" s="15">
        <v>11728.570000000007</v>
      </c>
      <c r="N80" s="15">
        <v>11985.220000000001</v>
      </c>
      <c r="O80" s="15">
        <v>8294.1999999999971</v>
      </c>
      <c r="P80" s="15">
        <v>7677.7399999999907</v>
      </c>
      <c r="Q80" s="15">
        <f t="shared" si="1"/>
        <v>4995.2200000000012</v>
      </c>
      <c r="R80" s="16">
        <f>IF(ISERROR(VLOOKUP($B80,[1]!Dept_Amt,4,FALSE)),0,VLOOKUP($B80,[1]!Dept_Amt,4,FALSE))</f>
        <v>119183.15</v>
      </c>
    </row>
    <row r="81" spans="1:18" hidden="1" outlineLevel="2" x14ac:dyDescent="0.25">
      <c r="A81" s="9" t="str">
        <f>Recoveries!A81</f>
        <v>40870 MD-OBGY Maternal Fetal Med</v>
      </c>
      <c r="B81" s="9" t="str">
        <f>Recoveries!B81</f>
        <v>40870</v>
      </c>
      <c r="C81" s="9" t="str">
        <f>Recoveries!C81</f>
        <v>MD-OBGY Maternal Fetal Med</v>
      </c>
      <c r="D81" s="27" t="str">
        <f>Recoveries!D81</f>
        <v>All OBGY Orgs</v>
      </c>
      <c r="E81" s="9" t="str">
        <f>Recoveries!E81</f>
        <v>Medicine</v>
      </c>
      <c r="F81" s="15">
        <v>438.46</v>
      </c>
      <c r="G81" s="15">
        <v>893.56999999999994</v>
      </c>
      <c r="H81" s="15">
        <v>592.82999999999993</v>
      </c>
      <c r="I81" s="15">
        <v>1060.01</v>
      </c>
      <c r="J81" s="15">
        <v>573.86999999999989</v>
      </c>
      <c r="K81" s="15">
        <v>882.63000000000011</v>
      </c>
      <c r="L81" s="15">
        <v>818.92000000000007</v>
      </c>
      <c r="M81" s="15">
        <v>573.88000000000011</v>
      </c>
      <c r="N81" s="15">
        <v>871.60000000000036</v>
      </c>
      <c r="O81" s="15">
        <v>573.91999999999916</v>
      </c>
      <c r="P81" s="15">
        <v>580.46</v>
      </c>
      <c r="Q81" s="15">
        <f t="shared" si="1"/>
        <v>495.96000000000095</v>
      </c>
      <c r="R81" s="16">
        <f>IF(ISERROR(VLOOKUP($B81,[1]!Dept_Amt,4,FALSE)),0,VLOOKUP($B81,[1]!Dept_Amt,4,FALSE))</f>
        <v>8356.11</v>
      </c>
    </row>
    <row r="82" spans="1:18" hidden="1" outlineLevel="2" x14ac:dyDescent="0.25">
      <c r="A82" s="9" t="str">
        <f>Recoveries!A82</f>
        <v>40880 MD-OBGY Midlife Health</v>
      </c>
      <c r="B82" s="9" t="str">
        <f>Recoveries!B82</f>
        <v>40880</v>
      </c>
      <c r="C82" s="9" t="str">
        <f>Recoveries!C82</f>
        <v>MD-OBGY Midlife Health</v>
      </c>
      <c r="D82" s="27" t="str">
        <f>Recoveries!D82</f>
        <v>All OBGY Orgs</v>
      </c>
      <c r="E82" s="9" t="str">
        <f>Recoveries!E82</f>
        <v>Medicine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f t="shared" si="1"/>
        <v>0</v>
      </c>
      <c r="R82" s="16">
        <f>IF(ISERROR(VLOOKUP($B82,[1]!Dept_Amt,4,FALSE)),0,VLOOKUP($B82,[1]!Dept_Amt,4,FALSE))</f>
        <v>0</v>
      </c>
    </row>
    <row r="83" spans="1:18" hidden="1" outlineLevel="2" x14ac:dyDescent="0.25">
      <c r="A83" s="9" t="str">
        <f>Recoveries!A83</f>
        <v>40895 MD-OBGY Gyn Specialties</v>
      </c>
      <c r="B83" s="9" t="str">
        <f>Recoveries!B83</f>
        <v>40895</v>
      </c>
      <c r="C83" s="9" t="str">
        <f>Recoveries!C83</f>
        <v>MD-OBGY Gyn Specialties</v>
      </c>
      <c r="D83" s="27" t="str">
        <f>Recoveries!D83</f>
        <v>All OBGY Orgs</v>
      </c>
      <c r="E83" s="9" t="str">
        <f>Recoveries!E83</f>
        <v>Medicine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f t="shared" si="1"/>
        <v>0</v>
      </c>
      <c r="R83" s="16">
        <f>IF(ISERROR(VLOOKUP($B83,[1]!Dept_Amt,4,FALSE)),0,VLOOKUP($B83,[1]!Dept_Amt,4,FALSE))</f>
        <v>0</v>
      </c>
    </row>
    <row r="84" spans="1:18" hidden="1" outlineLevel="2" x14ac:dyDescent="0.25">
      <c r="A84" s="9" t="str">
        <f>Recoveries!A84</f>
        <v>40900 MD-OPHT Ophthalmology</v>
      </c>
      <c r="B84" s="9" t="str">
        <f>Recoveries!B84</f>
        <v>40900</v>
      </c>
      <c r="C84" s="9" t="str">
        <f>Recoveries!C84</f>
        <v>MD-OPHT Ophthalmology</v>
      </c>
      <c r="D84" s="27" t="str">
        <f>Recoveries!D84</f>
        <v>MD-OPHT Ophthalmology</v>
      </c>
      <c r="E84" s="9" t="str">
        <f>Recoveries!E84</f>
        <v>Medicine</v>
      </c>
      <c r="F84" s="15">
        <v>185.15</v>
      </c>
      <c r="G84" s="15">
        <v>806.16</v>
      </c>
      <c r="H84" s="15">
        <v>4827.2700000000004</v>
      </c>
      <c r="I84" s="15">
        <v>1257.5</v>
      </c>
      <c r="J84" s="15">
        <v>923.85999999999967</v>
      </c>
      <c r="K84" s="15">
        <v>4152.7699999999995</v>
      </c>
      <c r="L84" s="15">
        <v>1598.1400000000012</v>
      </c>
      <c r="M84" s="15">
        <v>944.27999999999884</v>
      </c>
      <c r="N84" s="15">
        <v>624.82999999999993</v>
      </c>
      <c r="O84" s="15">
        <v>755.29000000000087</v>
      </c>
      <c r="P84" s="15">
        <v>773.59000000000015</v>
      </c>
      <c r="Q84" s="15">
        <f t="shared" si="1"/>
        <v>3380.7700000000004</v>
      </c>
      <c r="R84" s="16">
        <f>IF(ISERROR(VLOOKUP($B84,[1]!Dept_Amt,4,FALSE)),0,VLOOKUP($B84,[1]!Dept_Amt,4,FALSE))</f>
        <v>20229.61</v>
      </c>
    </row>
    <row r="85" spans="1:18" hidden="1" outlineLevel="2" x14ac:dyDescent="0.25">
      <c r="A85" s="9" t="s">
        <v>693</v>
      </c>
      <c r="B85" s="9" t="str">
        <f>Recoveries!B85</f>
        <v>40905</v>
      </c>
      <c r="C85" s="9" t="str">
        <f>Recoveries!C85</f>
        <v>MD-OPHT Research CAVS</v>
      </c>
      <c r="D85" s="27" t="str">
        <f>Recoveries!D85</f>
        <v>MD-OPHT Research CAVS</v>
      </c>
      <c r="E85" s="9" t="str">
        <f>Recoveries!E85</f>
        <v>Medicine</v>
      </c>
      <c r="F85" s="15">
        <v>21944.82</v>
      </c>
      <c r="G85" s="15">
        <v>20409.699999999997</v>
      </c>
      <c r="H85" s="15">
        <v>13300.36</v>
      </c>
      <c r="I85" s="15">
        <v>29137.500000000007</v>
      </c>
      <c r="J85" s="15">
        <v>13379.409999999989</v>
      </c>
      <c r="K85" s="15">
        <v>11941.410000000003</v>
      </c>
      <c r="L85" s="15">
        <v>29740.900000000009</v>
      </c>
      <c r="M85" s="15">
        <v>15603.00999999998</v>
      </c>
      <c r="N85" s="15">
        <v>26900.180000000022</v>
      </c>
      <c r="O85" s="15">
        <v>21217.399999999994</v>
      </c>
      <c r="P85" s="15">
        <v>18246.619999999995</v>
      </c>
      <c r="Q85" s="15">
        <f t="shared" si="1"/>
        <v>5403.1499999999942</v>
      </c>
      <c r="R85" s="16">
        <f>IF(ISERROR(VLOOKUP($B85,[1]!Dept_Amt,4,FALSE)),0,VLOOKUP($B85,[1]!Dept_Amt,4,FALSE))</f>
        <v>227224.46</v>
      </c>
    </row>
    <row r="86" spans="1:18" hidden="1" outlineLevel="2" x14ac:dyDescent="0.25">
      <c r="A86" s="9" t="str">
        <f>Recoveries!A86</f>
        <v>40916 MD-ORTP Ortho Research</v>
      </c>
      <c r="B86" s="9" t="str">
        <f>Recoveries!B86</f>
        <v>40916</v>
      </c>
      <c r="C86" s="9" t="str">
        <f>Recoveries!C86</f>
        <v>MD-ORTP Ortho Research</v>
      </c>
      <c r="D86" s="27" t="str">
        <f>Recoveries!D86</f>
        <v>MD-ORTP Ortho Research</v>
      </c>
      <c r="E86" s="9" t="str">
        <f>Recoveries!E86</f>
        <v>Medicine</v>
      </c>
      <c r="F86" s="15">
        <v>14985.77</v>
      </c>
      <c r="G86" s="15">
        <v>5301.880000000001</v>
      </c>
      <c r="H86" s="15">
        <v>6204.3299999999981</v>
      </c>
      <c r="I86" s="15">
        <v>6832.4300000000039</v>
      </c>
      <c r="J86" s="15">
        <v>6466.929999999993</v>
      </c>
      <c r="K86" s="15">
        <v>7054.3300000000017</v>
      </c>
      <c r="L86" s="15">
        <v>7513.3300000000017</v>
      </c>
      <c r="M86" s="15">
        <v>7167.1900000000023</v>
      </c>
      <c r="N86" s="15">
        <v>7598.5999999999913</v>
      </c>
      <c r="O86" s="15">
        <v>5270.8100000000122</v>
      </c>
      <c r="P86" s="15">
        <v>4988.4799999999959</v>
      </c>
      <c r="Q86" s="15">
        <f t="shared" si="1"/>
        <v>2379.1499999999942</v>
      </c>
      <c r="R86" s="16">
        <f>IF(ISERROR(VLOOKUP($B86,[1]!Dept_Amt,4,FALSE)),0,VLOOKUP($B86,[1]!Dept_Amt,4,FALSE))</f>
        <v>81763.23</v>
      </c>
    </row>
    <row r="87" spans="1:18" hidden="1" outlineLevel="2" x14ac:dyDescent="0.25">
      <c r="A87" s="9" t="str">
        <f>Recoveries!A87</f>
        <v>40970 MD-OTLY Oto, Admin</v>
      </c>
      <c r="B87" s="9" t="str">
        <f>Recoveries!B87</f>
        <v>40970</v>
      </c>
      <c r="C87" s="9" t="str">
        <f>Recoveries!C87</f>
        <v>MD-OTLY Oto, Admin</v>
      </c>
      <c r="D87" s="27" t="str">
        <f>Recoveries!D87</f>
        <v>All OTLY Orgs</v>
      </c>
      <c r="E87" s="9" t="str">
        <f>Recoveries!E87</f>
        <v>Medicine</v>
      </c>
      <c r="F87" s="15">
        <v>1893.73</v>
      </c>
      <c r="G87" s="15">
        <v>454.38999999999987</v>
      </c>
      <c r="H87" s="15">
        <v>454.42000000000007</v>
      </c>
      <c r="I87" s="15">
        <v>483.80000000000018</v>
      </c>
      <c r="J87" s="15">
        <v>766.85999999999967</v>
      </c>
      <c r="K87" s="15">
        <v>498</v>
      </c>
      <c r="L87" s="15">
        <v>770.48999999999978</v>
      </c>
      <c r="M87" s="15">
        <v>14.700000000000728</v>
      </c>
      <c r="N87" s="15">
        <v>1221.3699999999999</v>
      </c>
      <c r="O87" s="15">
        <v>123.85999999999967</v>
      </c>
      <c r="P87" s="15">
        <v>110.86999999999989</v>
      </c>
      <c r="Q87" s="15">
        <f t="shared" si="1"/>
        <v>40.170000000000073</v>
      </c>
      <c r="R87" s="16">
        <f>IF(ISERROR(VLOOKUP($B87,[1]!Dept_Amt,4,FALSE)),0,VLOOKUP($B87,[1]!Dept_Amt,4,FALSE))</f>
        <v>6832.66</v>
      </c>
    </row>
    <row r="88" spans="1:18" hidden="1" outlineLevel="2" x14ac:dyDescent="0.25">
      <c r="A88" s="9" t="str">
        <f>Recoveries!A88</f>
        <v>40975 MD-OTLY Oto, General</v>
      </c>
      <c r="B88" s="9" t="str">
        <f>Recoveries!B88</f>
        <v>40975</v>
      </c>
      <c r="C88" s="9" t="str">
        <f>Recoveries!C88</f>
        <v>MD-OTLY Oto, General</v>
      </c>
      <c r="D88" s="27" t="str">
        <f>Recoveries!D88</f>
        <v>All OTLY Orgs</v>
      </c>
      <c r="E88" s="9" t="str">
        <f>Recoveries!E88</f>
        <v>Medicine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f t="shared" si="1"/>
        <v>0</v>
      </c>
      <c r="R88" s="16">
        <f>IF(ISERROR(VLOOKUP($B88,[1]!Dept_Amt,4,FALSE)),0,VLOOKUP($B88,[1]!Dept_Amt,4,FALSE))</f>
        <v>0</v>
      </c>
    </row>
    <row r="89" spans="1:18" hidden="1" outlineLevel="2" x14ac:dyDescent="0.25">
      <c r="A89" s="9" t="str">
        <f>Recoveries!A89</f>
        <v>41000 MD-PATH Pathology, Admin</v>
      </c>
      <c r="B89" s="9" t="str">
        <f>Recoveries!B89</f>
        <v>41000</v>
      </c>
      <c r="C89" s="9" t="str">
        <f>Recoveries!C89</f>
        <v>MD-PATH Pathology, Admin</v>
      </c>
      <c r="D89" s="27" t="str">
        <f>Recoveries!D89</f>
        <v>All PATH Orgs</v>
      </c>
      <c r="E89" s="9" t="str">
        <f>Recoveries!E89</f>
        <v>Medicine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 t="shared" si="1"/>
        <v>0</v>
      </c>
      <c r="R89" s="16">
        <f>IF(ISERROR(VLOOKUP($B89,[1]!Dept_Amt,4,FALSE)),0,VLOOKUP($B89,[1]!Dept_Amt,4,FALSE))</f>
        <v>0</v>
      </c>
    </row>
    <row r="90" spans="1:18" hidden="1" outlineLevel="2" x14ac:dyDescent="0.25">
      <c r="A90" s="9" t="str">
        <f>Recoveries!A90</f>
        <v>41005 MD-PATH Surgical Path</v>
      </c>
      <c r="B90" s="9" t="str">
        <f>Recoveries!B90</f>
        <v>41005</v>
      </c>
      <c r="C90" s="9" t="str">
        <f>Recoveries!C90</f>
        <v>MD-PATH Surgical Path</v>
      </c>
      <c r="D90" s="27" t="str">
        <f>Recoveries!D90</f>
        <v>All PATH Orgs</v>
      </c>
      <c r="E90" s="9" t="str">
        <f>Recoveries!E90</f>
        <v>Medicine</v>
      </c>
      <c r="F90" s="15">
        <v>29146.93</v>
      </c>
      <c r="G90" s="15">
        <v>22795.65</v>
      </c>
      <c r="H90" s="15">
        <v>21233.08</v>
      </c>
      <c r="I90" s="15">
        <v>26807.649999999994</v>
      </c>
      <c r="J90" s="15">
        <v>22956.100000000006</v>
      </c>
      <c r="K90" s="15">
        <v>-61891</v>
      </c>
      <c r="L90" s="15">
        <v>9550.3999999999942</v>
      </c>
      <c r="M90" s="15">
        <v>3302.7700000000041</v>
      </c>
      <c r="N90" s="15">
        <v>12298.369999999995</v>
      </c>
      <c r="O90" s="15">
        <v>17526.22</v>
      </c>
      <c r="P90" s="15">
        <v>9865.61</v>
      </c>
      <c r="Q90" s="15">
        <f t="shared" si="1"/>
        <v>5670.4900000000052</v>
      </c>
      <c r="R90" s="16">
        <f>IF(ISERROR(VLOOKUP($B90,[1]!Dept_Amt,4,FALSE)),0,VLOOKUP($B90,[1]!Dept_Amt,4,FALSE))</f>
        <v>119262.27</v>
      </c>
    </row>
    <row r="91" spans="1:18" hidden="1" outlineLevel="2" x14ac:dyDescent="0.25">
      <c r="A91" s="9" t="str">
        <f>Recoveries!A91</f>
        <v>41010 MD-PATH Clinical Pathology</v>
      </c>
      <c r="B91" s="9" t="str">
        <f>Recoveries!B91</f>
        <v>41010</v>
      </c>
      <c r="C91" s="9" t="str">
        <f>Recoveries!C91</f>
        <v>MD-PATH Clinical Pathology</v>
      </c>
      <c r="D91" s="27" t="str">
        <f>Recoveries!D91</f>
        <v>All PATH Orgs</v>
      </c>
      <c r="E91" s="9" t="str">
        <f>Recoveries!E91</f>
        <v>Medicine</v>
      </c>
      <c r="F91" s="15">
        <v>63100.2</v>
      </c>
      <c r="G91" s="15">
        <v>42742.33</v>
      </c>
      <c r="H91" s="15">
        <v>42394.709999999992</v>
      </c>
      <c r="I91" s="15">
        <v>44290.73000000001</v>
      </c>
      <c r="J91" s="15">
        <v>41091.440000000002</v>
      </c>
      <c r="K91" s="15">
        <v>-128736.88</v>
      </c>
      <c r="L91" s="15">
        <v>5652.2299999999959</v>
      </c>
      <c r="M91" s="15">
        <v>13918.200000000012</v>
      </c>
      <c r="N91" s="15">
        <v>6464.0599999999977</v>
      </c>
      <c r="O91" s="15">
        <v>6426.1500000000087</v>
      </c>
      <c r="P91" s="15">
        <v>4954.8199999999779</v>
      </c>
      <c r="Q91" s="15">
        <f t="shared" si="1"/>
        <v>4361.6300000000047</v>
      </c>
      <c r="R91" s="16">
        <f>IF(ISERROR(VLOOKUP($B91,[1]!Dept_Amt,4,FALSE)),0,VLOOKUP($B91,[1]!Dept_Amt,4,FALSE))</f>
        <v>146659.62</v>
      </c>
    </row>
    <row r="92" spans="1:18" hidden="1" outlineLevel="2" x14ac:dyDescent="0.25">
      <c r="A92" s="9" t="str">
        <f>Recoveries!A92</f>
        <v>41015 MD-PATH Neuropathology</v>
      </c>
      <c r="B92" s="9" t="str">
        <f>Recoveries!B92</f>
        <v>41015</v>
      </c>
      <c r="C92" s="9" t="str">
        <f>Recoveries!C92</f>
        <v>MD-PATH Neuropathology</v>
      </c>
      <c r="D92" s="27" t="str">
        <f>Recoveries!D92</f>
        <v>All PATH Orgs</v>
      </c>
      <c r="E92" s="9" t="str">
        <f>Recoveries!E92</f>
        <v>Medicine</v>
      </c>
      <c r="F92" s="15">
        <v>569.16999999999996</v>
      </c>
      <c r="G92" s="15">
        <v>372.39</v>
      </c>
      <c r="H92" s="15">
        <v>372.76</v>
      </c>
      <c r="I92" s="15">
        <v>372.78</v>
      </c>
      <c r="J92" s="15">
        <v>372.76000000000022</v>
      </c>
      <c r="K92" s="15">
        <v>-2059.86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f t="shared" si="1"/>
        <v>0</v>
      </c>
      <c r="R92" s="16">
        <f>IF(ISERROR(VLOOKUP($B92,[1]!Dept_Amt,4,FALSE)),0,VLOOKUP($B92,[1]!Dept_Amt,4,FALSE))</f>
        <v>0</v>
      </c>
    </row>
    <row r="93" spans="1:18" hidden="1" outlineLevel="2" x14ac:dyDescent="0.25">
      <c r="A93" s="9" t="str">
        <f>Recoveries!A93</f>
        <v>41017 MD-PATH Research</v>
      </c>
      <c r="B93" s="9" t="str">
        <f>Recoveries!B93</f>
        <v>41017</v>
      </c>
      <c r="C93" s="9" t="str">
        <f>Recoveries!C93</f>
        <v>MD-PATH Research</v>
      </c>
      <c r="D93" s="27" t="str">
        <f>Recoveries!D93</f>
        <v>All PATH Orgs</v>
      </c>
      <c r="E93" s="9" t="str">
        <f>Recoveries!E93</f>
        <v>Medicine</v>
      </c>
      <c r="F93" s="15">
        <v>30105.07</v>
      </c>
      <c r="G93" s="15">
        <v>20576.550000000003</v>
      </c>
      <c r="H93" s="15">
        <v>20663.93</v>
      </c>
      <c r="I93" s="15">
        <v>30059.25</v>
      </c>
      <c r="J93" s="15">
        <v>23121.279999999999</v>
      </c>
      <c r="K93" s="15">
        <v>276363.17</v>
      </c>
      <c r="L93" s="15">
        <v>46590.330000000016</v>
      </c>
      <c r="M93" s="15">
        <v>76155.649999999965</v>
      </c>
      <c r="N93" s="15">
        <v>60432.729999999981</v>
      </c>
      <c r="O93" s="15">
        <v>58100.030000000028</v>
      </c>
      <c r="P93" s="15">
        <v>56951.160000000033</v>
      </c>
      <c r="Q93" s="15">
        <f t="shared" si="1"/>
        <v>20642.589999999967</v>
      </c>
      <c r="R93" s="16">
        <f>IF(ISERROR(VLOOKUP($B93,[1]!Dept_Amt,4,FALSE)),0,VLOOKUP($B93,[1]!Dept_Amt,4,FALSE))</f>
        <v>719761.74</v>
      </c>
    </row>
    <row r="94" spans="1:18" hidden="1" outlineLevel="2" x14ac:dyDescent="0.25">
      <c r="A94" s="9" t="str">
        <f>Recoveries!A94</f>
        <v>41025 MD-PEDT Pediatrics, Admin</v>
      </c>
      <c r="B94" s="9" t="str">
        <f>Recoveries!B94</f>
        <v>41025</v>
      </c>
      <c r="C94" s="9" t="str">
        <f>Recoveries!C94</f>
        <v>MD-PEDT Pediatrics, Admin</v>
      </c>
      <c r="D94" s="27" t="str">
        <f>Recoveries!D94</f>
        <v>All PEDT Orgs</v>
      </c>
      <c r="E94" s="9" t="str">
        <f>Recoveries!E94</f>
        <v>Medicine</v>
      </c>
      <c r="F94" s="15">
        <v>1676.92</v>
      </c>
      <c r="G94" s="15">
        <v>1638.75</v>
      </c>
      <c r="H94" s="15">
        <v>1580.2600000000002</v>
      </c>
      <c r="I94" s="15">
        <v>2056.2799999999997</v>
      </c>
      <c r="J94" s="15">
        <v>1721.1500000000005</v>
      </c>
      <c r="K94" s="15">
        <v>1246</v>
      </c>
      <c r="L94" s="15">
        <v>1673.4799999999996</v>
      </c>
      <c r="M94" s="15">
        <v>1304.4799999999996</v>
      </c>
      <c r="N94" s="15">
        <v>1821.7299999999996</v>
      </c>
      <c r="O94" s="15">
        <v>1345.7800000000007</v>
      </c>
      <c r="P94" s="15">
        <v>1341.4499999999989</v>
      </c>
      <c r="Q94" s="15">
        <f t="shared" si="1"/>
        <v>1551.3899999999994</v>
      </c>
      <c r="R94" s="16">
        <f>IF(ISERROR(VLOOKUP($B94,[1]!Dept_Amt,4,FALSE)),0,VLOOKUP($B94,[1]!Dept_Amt,4,FALSE))</f>
        <v>18957.669999999998</v>
      </c>
    </row>
    <row r="95" spans="1:18" hidden="1" outlineLevel="2" x14ac:dyDescent="0.25">
      <c r="A95" s="9" t="s">
        <v>677</v>
      </c>
      <c r="B95" s="9" t="str">
        <f>Recoveries!B95</f>
        <v>41026</v>
      </c>
      <c r="C95" s="9" t="s">
        <v>677</v>
      </c>
      <c r="D95" s="27" t="str">
        <f>Recoveries!D95</f>
        <v>All PEDT Orgs</v>
      </c>
      <c r="E95" s="9" t="str">
        <f>Recoveries!E95</f>
        <v>Medicine</v>
      </c>
      <c r="F95" s="15">
        <v>2.82</v>
      </c>
      <c r="G95" s="15">
        <v>0</v>
      </c>
      <c r="H95" s="15">
        <v>0</v>
      </c>
      <c r="I95" s="15">
        <v>0</v>
      </c>
      <c r="J95" s="15">
        <v>0</v>
      </c>
      <c r="K95" s="15">
        <v>6857.41</v>
      </c>
      <c r="L95" s="15">
        <v>0</v>
      </c>
      <c r="M95" s="15">
        <v>208796.18</v>
      </c>
      <c r="N95" s="15">
        <v>24681.410000000003</v>
      </c>
      <c r="O95" s="15">
        <v>27235.159999999974</v>
      </c>
      <c r="P95" s="15">
        <v>27520.070000000007</v>
      </c>
      <c r="Q95" s="15">
        <f t="shared" si="1"/>
        <v>6977.1000000000349</v>
      </c>
      <c r="R95" s="16">
        <f>IF(ISERROR(VLOOKUP($B95,[1]!Dept_Amt,4,FALSE)),0,VLOOKUP($B95,[1]!Dept_Amt,4,FALSE))</f>
        <v>302070.15000000002</v>
      </c>
    </row>
    <row r="96" spans="1:18" hidden="1" outlineLevel="2" x14ac:dyDescent="0.25">
      <c r="A96" s="9" t="str">
        <f>Recoveries!A96</f>
        <v>41030 MD-PEDT Allergy</v>
      </c>
      <c r="B96" s="9" t="str">
        <f>Recoveries!B96</f>
        <v>41030</v>
      </c>
      <c r="C96" s="9" t="str">
        <f>Recoveries!C96</f>
        <v>MD-PEDT Allergy</v>
      </c>
      <c r="D96" s="27" t="str">
        <f>Recoveries!D96</f>
        <v>All PEDT Orgs</v>
      </c>
      <c r="E96" s="9" t="str">
        <f>Recoveries!E96</f>
        <v>Medicine</v>
      </c>
      <c r="F96" s="15">
        <v>69.38</v>
      </c>
      <c r="G96" s="15">
        <v>0</v>
      </c>
      <c r="H96" s="15">
        <v>0</v>
      </c>
      <c r="I96" s="15">
        <v>0</v>
      </c>
      <c r="J96" s="15">
        <v>0</v>
      </c>
      <c r="K96" s="15">
        <v>110.62</v>
      </c>
      <c r="L96" s="15">
        <v>485.79999999999995</v>
      </c>
      <c r="M96" s="15">
        <v>157.85000000000002</v>
      </c>
      <c r="N96" s="15">
        <v>159.76</v>
      </c>
      <c r="O96" s="15">
        <v>140.18999999999994</v>
      </c>
      <c r="P96" s="15">
        <v>110.62000000000012</v>
      </c>
      <c r="Q96" s="15">
        <f t="shared" si="1"/>
        <v>4.4700000000000273</v>
      </c>
      <c r="R96" s="16">
        <f>IF(ISERROR(VLOOKUP($B96,[1]!Dept_Amt,4,FALSE)),0,VLOOKUP($B96,[1]!Dept_Amt,4,FALSE))</f>
        <v>1238.69</v>
      </c>
    </row>
    <row r="97" spans="1:18" hidden="1" outlineLevel="2" x14ac:dyDescent="0.25">
      <c r="A97" s="9" t="str">
        <f>Recoveries!A97</f>
        <v>41035 MD-PEDT Cardiology</v>
      </c>
      <c r="B97" s="9" t="str">
        <f>Recoveries!B97</f>
        <v>41035</v>
      </c>
      <c r="C97" s="9" t="str">
        <f>Recoveries!C97</f>
        <v>MD-PEDT Cardiology</v>
      </c>
      <c r="D97" s="27" t="str">
        <f>Recoveries!D97</f>
        <v>All PEDT Orgs</v>
      </c>
      <c r="E97" s="9" t="str">
        <f>Recoveries!E97</f>
        <v>Medicine</v>
      </c>
      <c r="F97" s="15">
        <v>78.03</v>
      </c>
      <c r="G97" s="15">
        <v>16.170000000000002</v>
      </c>
      <c r="H97" s="15">
        <v>16.170000000000002</v>
      </c>
      <c r="I97" s="15">
        <v>16.179999999999993</v>
      </c>
      <c r="J97" s="15">
        <v>16.170000000000002</v>
      </c>
      <c r="K97" s="15">
        <v>16.169999999999987</v>
      </c>
      <c r="L97" s="15">
        <v>16.180000000000007</v>
      </c>
      <c r="M97" s="15">
        <v>35.080000000000013</v>
      </c>
      <c r="N97" s="15">
        <v>78.559999999999974</v>
      </c>
      <c r="O97" s="15">
        <v>67.830000000000041</v>
      </c>
      <c r="P97" s="15">
        <v>94.079999999999984</v>
      </c>
      <c r="Q97" s="15">
        <f t="shared" si="1"/>
        <v>374.85</v>
      </c>
      <c r="R97" s="16">
        <f>IF(ISERROR(VLOOKUP($B97,[1]!Dept_Amt,4,FALSE)),0,VLOOKUP($B97,[1]!Dept_Amt,4,FALSE))</f>
        <v>825.47</v>
      </c>
    </row>
    <row r="98" spans="1:18" hidden="1" outlineLevel="2" x14ac:dyDescent="0.25">
      <c r="A98" s="9" t="str">
        <f>Recoveries!A98</f>
        <v>41040 MD-PEDT Critical Care</v>
      </c>
      <c r="B98" s="9" t="str">
        <f>Recoveries!B98</f>
        <v>41040</v>
      </c>
      <c r="C98" s="9" t="str">
        <f>Recoveries!C98</f>
        <v>MD-PEDT Critical Care</v>
      </c>
      <c r="D98" s="27" t="str">
        <f>Recoveries!D98</f>
        <v>All PEDT Orgs</v>
      </c>
      <c r="E98" s="9" t="str">
        <f>Recoveries!E98</f>
        <v>Medicine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f t="shared" si="1"/>
        <v>0</v>
      </c>
      <c r="R98" s="16">
        <f>IF(ISERROR(VLOOKUP($B98,[1]!Dept_Amt,4,FALSE)),0,VLOOKUP($B98,[1]!Dept_Amt,4,FALSE))</f>
        <v>0</v>
      </c>
    </row>
    <row r="99" spans="1:18" hidden="1" outlineLevel="2" x14ac:dyDescent="0.25">
      <c r="A99" s="9" t="str">
        <f>Recoveries!A99</f>
        <v>41045 MD-PEDT Developmental</v>
      </c>
      <c r="B99" s="9" t="str">
        <f>Recoveries!B99</f>
        <v>41045</v>
      </c>
      <c r="C99" s="9" t="str">
        <f>Recoveries!C99</f>
        <v>MD-PEDT Developmental</v>
      </c>
      <c r="D99" s="27" t="str">
        <f>Recoveries!D99</f>
        <v>All PEDT Orgs</v>
      </c>
      <c r="E99" s="9" t="str">
        <f>Recoveries!E99</f>
        <v>Medicine</v>
      </c>
      <c r="F99" s="15">
        <v>4507.45</v>
      </c>
      <c r="G99" s="15">
        <v>1233.7600000000002</v>
      </c>
      <c r="H99" s="15">
        <v>1429.0100000000002</v>
      </c>
      <c r="I99" s="15">
        <v>1647.6500000000005</v>
      </c>
      <c r="J99" s="15">
        <v>1409.3599999999988</v>
      </c>
      <c r="K99" s="15">
        <v>1172.0500000000011</v>
      </c>
      <c r="L99" s="15">
        <v>1306.2999999999993</v>
      </c>
      <c r="M99" s="15">
        <v>1391.9500000000007</v>
      </c>
      <c r="N99" s="15">
        <v>4189.1499999999996</v>
      </c>
      <c r="O99" s="15">
        <v>1976.1399999999994</v>
      </c>
      <c r="P99" s="15">
        <v>3693.8600000000006</v>
      </c>
      <c r="Q99" s="15">
        <f t="shared" si="1"/>
        <v>930.65000000000146</v>
      </c>
      <c r="R99" s="16">
        <f>IF(ISERROR(VLOOKUP($B99,[1]!Dept_Amt,4,FALSE)),0,VLOOKUP($B99,[1]!Dept_Amt,4,FALSE))</f>
        <v>24887.33</v>
      </c>
    </row>
    <row r="100" spans="1:18" hidden="1" outlineLevel="2" x14ac:dyDescent="0.25">
      <c r="A100" s="9" t="str">
        <f>Recoveries!A100</f>
        <v>41050 MD-PEDT Endocrinology</v>
      </c>
      <c r="B100" s="9" t="str">
        <f>Recoveries!B100</f>
        <v>41050</v>
      </c>
      <c r="C100" s="9" t="str">
        <f>Recoveries!C100</f>
        <v>MD-PEDT Endocrinology</v>
      </c>
      <c r="D100" s="27" t="str">
        <f>Recoveries!D100</f>
        <v>All PEDT Orgs</v>
      </c>
      <c r="E100" s="9" t="str">
        <f>Recoveries!E100</f>
        <v>Medicine</v>
      </c>
      <c r="F100" s="15">
        <v>3721.24</v>
      </c>
      <c r="G100" s="15">
        <v>2492.7700000000004</v>
      </c>
      <c r="H100" s="15">
        <v>2207.5100000000002</v>
      </c>
      <c r="I100" s="15">
        <v>2408.8500000000004</v>
      </c>
      <c r="J100" s="15">
        <v>4595.5999999999985</v>
      </c>
      <c r="K100" s="15">
        <v>12177.699999999999</v>
      </c>
      <c r="L100" s="15">
        <v>2602.8100000000013</v>
      </c>
      <c r="M100" s="15">
        <v>2982.2299999999996</v>
      </c>
      <c r="N100" s="15">
        <v>2560.8099999999977</v>
      </c>
      <c r="O100" s="15">
        <v>2543.0200000000041</v>
      </c>
      <c r="P100" s="15">
        <v>592.22999999999593</v>
      </c>
      <c r="Q100" s="15">
        <f t="shared" si="1"/>
        <v>-668.75</v>
      </c>
      <c r="R100" s="16">
        <f>IF(ISERROR(VLOOKUP($B100,[1]!Dept_Amt,4,FALSE)),0,VLOOKUP($B100,[1]!Dept_Amt,4,FALSE))</f>
        <v>38216.019999999997</v>
      </c>
    </row>
    <row r="101" spans="1:18" hidden="1" outlineLevel="2" x14ac:dyDescent="0.25">
      <c r="A101" s="9" t="str">
        <f>Recoveries!A101</f>
        <v>41060 MD-PEDT Gastroenterology</v>
      </c>
      <c r="B101" s="9" t="str">
        <f>Recoveries!B101</f>
        <v>41060</v>
      </c>
      <c r="C101" s="9" t="str">
        <f>Recoveries!C101</f>
        <v>MD-PEDT Gastroenterology</v>
      </c>
      <c r="D101" s="27" t="str">
        <f>Recoveries!D101</f>
        <v>All PEDT Orgs</v>
      </c>
      <c r="E101" s="9" t="str">
        <f>Recoveries!E101</f>
        <v>Medicine</v>
      </c>
      <c r="F101" s="15">
        <v>7474.31</v>
      </c>
      <c r="G101" s="15">
        <v>4754.0600000000004</v>
      </c>
      <c r="H101" s="15">
        <v>5146.5899999999983</v>
      </c>
      <c r="I101" s="15">
        <v>10974.260000000002</v>
      </c>
      <c r="J101" s="15">
        <v>802.53999999999724</v>
      </c>
      <c r="K101" s="15">
        <v>4060.9200000000019</v>
      </c>
      <c r="L101" s="15">
        <v>4196.8000000000029</v>
      </c>
      <c r="M101" s="15">
        <v>7210.4099999999962</v>
      </c>
      <c r="N101" s="15">
        <v>7696.7900000000009</v>
      </c>
      <c r="O101" s="15">
        <v>5638.3799999999974</v>
      </c>
      <c r="P101" s="15">
        <v>4969.9700000000012</v>
      </c>
      <c r="Q101" s="15">
        <f t="shared" si="1"/>
        <v>3988.8899999999994</v>
      </c>
      <c r="R101" s="16">
        <f>IF(ISERROR(VLOOKUP($B101,[1]!Dept_Amt,4,FALSE)),0,VLOOKUP($B101,[1]!Dept_Amt,4,FALSE))</f>
        <v>66913.919999999998</v>
      </c>
    </row>
    <row r="102" spans="1:18" hidden="1" outlineLevel="2" x14ac:dyDescent="0.25">
      <c r="A102" s="9" t="str">
        <f>Recoveries!A102</f>
        <v>41065 MD-PEDT General Pediatrics</v>
      </c>
      <c r="B102" s="9" t="str">
        <f>Recoveries!B102</f>
        <v>41065</v>
      </c>
      <c r="C102" s="9" t="str">
        <f>Recoveries!C102</f>
        <v>MD-PEDT General Pediatrics</v>
      </c>
      <c r="D102" s="27" t="str">
        <f>Recoveries!D102</f>
        <v>All PEDT Orgs</v>
      </c>
      <c r="E102" s="9" t="str">
        <f>Recoveries!E102</f>
        <v>Medicine</v>
      </c>
      <c r="F102" s="15">
        <v>3949.9</v>
      </c>
      <c r="G102" s="15">
        <v>1800.7400000000002</v>
      </c>
      <c r="H102" s="15">
        <v>2501.63</v>
      </c>
      <c r="I102" s="15">
        <v>5901.59</v>
      </c>
      <c r="J102" s="15">
        <v>3417.75</v>
      </c>
      <c r="K102" s="15">
        <v>7757.02</v>
      </c>
      <c r="L102" s="15">
        <v>2152.3600000000006</v>
      </c>
      <c r="M102" s="15">
        <v>3273.0699999999997</v>
      </c>
      <c r="N102" s="15">
        <v>2461.1499999999978</v>
      </c>
      <c r="O102" s="15">
        <v>2524.25</v>
      </c>
      <c r="P102" s="15">
        <v>2152.3600000000006</v>
      </c>
      <c r="Q102" s="15">
        <f t="shared" si="1"/>
        <v>642.95999999999913</v>
      </c>
      <c r="R102" s="16">
        <f>IF(ISERROR(VLOOKUP($B102,[1]!Dept_Amt,4,FALSE)),0,VLOOKUP($B102,[1]!Dept_Amt,4,FALSE))</f>
        <v>38534.78</v>
      </c>
    </row>
    <row r="103" spans="1:18" hidden="1" outlineLevel="2" x14ac:dyDescent="0.25">
      <c r="A103" s="9" t="str">
        <f>Recoveries!A103</f>
        <v>41070 MD-PEDT Genetics</v>
      </c>
      <c r="B103" s="9" t="str">
        <f>Recoveries!B103</f>
        <v>41070</v>
      </c>
      <c r="C103" s="9" t="str">
        <f>Recoveries!C103</f>
        <v>MD-PEDT Genetics</v>
      </c>
      <c r="D103" s="27" t="str">
        <f>Recoveries!D103</f>
        <v>All PEDT Orgs</v>
      </c>
      <c r="E103" s="9" t="str">
        <f>Recoveries!E103</f>
        <v>Medicine</v>
      </c>
      <c r="F103" s="15">
        <v>0</v>
      </c>
      <c r="G103" s="15">
        <v>29.41</v>
      </c>
      <c r="H103" s="15">
        <v>0</v>
      </c>
      <c r="I103" s="15">
        <v>0</v>
      </c>
      <c r="J103" s="15">
        <v>12.529999999999998</v>
      </c>
      <c r="K103" s="15">
        <v>0</v>
      </c>
      <c r="L103" s="15">
        <v>0</v>
      </c>
      <c r="M103" s="15">
        <v>58.019999999999996</v>
      </c>
      <c r="N103" s="15">
        <v>41.160000000000011</v>
      </c>
      <c r="O103" s="15">
        <v>59.900000000000006</v>
      </c>
      <c r="P103" s="15">
        <v>119.31999999999996</v>
      </c>
      <c r="Q103" s="15">
        <f t="shared" si="1"/>
        <v>243.16000000000003</v>
      </c>
      <c r="R103" s="16">
        <f>IF(ISERROR(VLOOKUP($B103,[1]!Dept_Amt,4,FALSE)),0,VLOOKUP($B103,[1]!Dept_Amt,4,FALSE))</f>
        <v>563.5</v>
      </c>
    </row>
    <row r="104" spans="1:18" hidden="1" outlineLevel="2" x14ac:dyDescent="0.25">
      <c r="A104" s="9" t="str">
        <f>Recoveries!A104</f>
        <v>41075 MD-PEDT Hematology</v>
      </c>
      <c r="B104" s="9" t="str">
        <f>Recoveries!B104</f>
        <v>41075</v>
      </c>
      <c r="C104" s="9" t="str">
        <f>Recoveries!C104</f>
        <v>MD-PEDT Hematology</v>
      </c>
      <c r="D104" s="27" t="str">
        <f>Recoveries!D104</f>
        <v>All PEDT Orgs</v>
      </c>
      <c r="E104" s="9" t="str">
        <f>Recoveries!E104</f>
        <v>Medicine</v>
      </c>
      <c r="F104" s="15">
        <v>12234.74</v>
      </c>
      <c r="G104" s="15">
        <v>8728.4299999999985</v>
      </c>
      <c r="H104" s="15">
        <v>6796.43</v>
      </c>
      <c r="I104" s="15">
        <v>7379.57</v>
      </c>
      <c r="J104" s="15">
        <v>8146.2799999999988</v>
      </c>
      <c r="K104" s="15">
        <v>9054.760000000002</v>
      </c>
      <c r="L104" s="15">
        <v>11475.700000000004</v>
      </c>
      <c r="M104" s="15">
        <v>8436.6199999999953</v>
      </c>
      <c r="N104" s="15">
        <v>7648.9300000000076</v>
      </c>
      <c r="O104" s="15">
        <v>9849.3999999999942</v>
      </c>
      <c r="P104" s="15">
        <v>6190.2200000000012</v>
      </c>
      <c r="Q104" s="15">
        <f t="shared" si="1"/>
        <v>4139.6499999999942</v>
      </c>
      <c r="R104" s="16">
        <f>IF(ISERROR(VLOOKUP($B104,[1]!Dept_Amt,4,FALSE)),0,VLOOKUP($B104,[1]!Dept_Amt,4,FALSE))</f>
        <v>100080.73</v>
      </c>
    </row>
    <row r="105" spans="1:18" hidden="1" outlineLevel="2" x14ac:dyDescent="0.25">
      <c r="A105" s="9" t="str">
        <f>Recoveries!A105</f>
        <v>41085 MD-PEDT Infectious Diseases</v>
      </c>
      <c r="B105" s="9" t="str">
        <f>Recoveries!B105</f>
        <v>41085</v>
      </c>
      <c r="C105" s="9" t="str">
        <f>Recoveries!C105</f>
        <v>MD-PEDT Infectious Diseases</v>
      </c>
      <c r="D105" s="27" t="str">
        <f>Recoveries!D105</f>
        <v>All PEDT Orgs</v>
      </c>
      <c r="E105" s="9" t="str">
        <f>Recoveries!E105</f>
        <v>Medicine</v>
      </c>
      <c r="F105" s="15">
        <v>417.21</v>
      </c>
      <c r="G105" s="15">
        <v>3090.2</v>
      </c>
      <c r="H105" s="15">
        <v>3206.7</v>
      </c>
      <c r="I105" s="15">
        <v>2409.96</v>
      </c>
      <c r="J105" s="15">
        <v>279.20000000000073</v>
      </c>
      <c r="K105" s="15">
        <v>2566.8899999999994</v>
      </c>
      <c r="L105" s="15">
        <v>2092.84</v>
      </c>
      <c r="M105" s="15">
        <v>-14365.57</v>
      </c>
      <c r="N105" s="15">
        <v>4028.85</v>
      </c>
      <c r="O105" s="15">
        <v>2289.23</v>
      </c>
      <c r="P105" s="15">
        <v>3294.2999999999993</v>
      </c>
      <c r="Q105" s="15">
        <f t="shared" si="1"/>
        <v>2170.3700000000008</v>
      </c>
      <c r="R105" s="16">
        <f>IF(ISERROR(VLOOKUP($B105,[1]!Dept_Amt,4,FALSE)),0,VLOOKUP($B105,[1]!Dept_Amt,4,FALSE))</f>
        <v>11480.18</v>
      </c>
    </row>
    <row r="106" spans="1:18" hidden="1" outlineLevel="2" x14ac:dyDescent="0.25">
      <c r="A106" s="9" t="str">
        <f>Recoveries!A106</f>
        <v>41090 MD-PEDT Neonatology</v>
      </c>
      <c r="B106" s="9" t="str">
        <f>Recoveries!B106</f>
        <v>41090</v>
      </c>
      <c r="C106" s="9" t="str">
        <f>Recoveries!C106</f>
        <v>MD-PEDT Neonatology</v>
      </c>
      <c r="D106" s="27" t="str">
        <f>Recoveries!D106</f>
        <v>All PEDT Orgs</v>
      </c>
      <c r="E106" s="9" t="str">
        <f>Recoveries!E106</f>
        <v>Medicine</v>
      </c>
      <c r="F106" s="15">
        <v>5900.97</v>
      </c>
      <c r="G106" s="15">
        <v>5681.87</v>
      </c>
      <c r="H106" s="15">
        <v>5735.57</v>
      </c>
      <c r="I106" s="15">
        <v>5681.8100000000013</v>
      </c>
      <c r="J106" s="15">
        <v>4644.6399999999994</v>
      </c>
      <c r="K106" s="15">
        <v>6408.75</v>
      </c>
      <c r="L106" s="15">
        <v>3802.4099999999962</v>
      </c>
      <c r="M106" s="15">
        <v>6608.3700000000026</v>
      </c>
      <c r="N106" s="15">
        <v>9418.39</v>
      </c>
      <c r="O106" s="15">
        <v>4563.4199999999983</v>
      </c>
      <c r="P106" s="15">
        <v>6165.4700000000012</v>
      </c>
      <c r="Q106" s="15">
        <f t="shared" si="1"/>
        <v>2755.0800000000017</v>
      </c>
      <c r="R106" s="16">
        <f>IF(ISERROR(VLOOKUP($B106,[1]!Dept_Amt,4,FALSE)),0,VLOOKUP($B106,[1]!Dept_Amt,4,FALSE))</f>
        <v>67366.75</v>
      </c>
    </row>
    <row r="107" spans="1:18" hidden="1" outlineLevel="2" x14ac:dyDescent="0.25">
      <c r="A107" s="9" t="str">
        <f>Recoveries!A107</f>
        <v>41095 MD-PEDT Nephrology</v>
      </c>
      <c r="B107" s="9" t="str">
        <f>Recoveries!B107</f>
        <v>41095</v>
      </c>
      <c r="C107" s="9" t="str">
        <f>Recoveries!C107</f>
        <v>MD-PEDT Nephrology</v>
      </c>
      <c r="D107" s="27" t="str">
        <f>Recoveries!D107</f>
        <v>All PEDT Orgs</v>
      </c>
      <c r="E107" s="9" t="str">
        <f>Recoveries!E107</f>
        <v>Medicine</v>
      </c>
      <c r="F107" s="15">
        <v>42098.02</v>
      </c>
      <c r="G107" s="15">
        <v>31853.69000000001</v>
      </c>
      <c r="H107" s="15">
        <v>23316.39</v>
      </c>
      <c r="I107" s="15">
        <v>34200.389999999985</v>
      </c>
      <c r="J107" s="15">
        <v>16874.860000000015</v>
      </c>
      <c r="K107" s="15">
        <v>28111.00999999998</v>
      </c>
      <c r="L107" s="15">
        <v>23840.260000000009</v>
      </c>
      <c r="M107" s="15">
        <v>-163388.69</v>
      </c>
      <c r="N107" s="15">
        <v>5878.070000000007</v>
      </c>
      <c r="O107" s="15">
        <v>3484.5500000000029</v>
      </c>
      <c r="P107" s="15">
        <v>3856.4599999999991</v>
      </c>
      <c r="Q107" s="15">
        <f t="shared" si="1"/>
        <v>3020.6800000000003</v>
      </c>
      <c r="R107" s="16">
        <f>IF(ISERROR(VLOOKUP($B107,[1]!Dept_Amt,4,FALSE)),0,VLOOKUP($B107,[1]!Dept_Amt,4,FALSE))</f>
        <v>53145.69</v>
      </c>
    </row>
    <row r="108" spans="1:18" hidden="1" outlineLevel="2" x14ac:dyDescent="0.25">
      <c r="A108" s="9" t="str">
        <f>Recoveries!A108</f>
        <v>41105 MD-PEDT Pulmonary</v>
      </c>
      <c r="B108" s="9" t="str">
        <f>Recoveries!B108</f>
        <v>41105</v>
      </c>
      <c r="C108" s="9" t="str">
        <f>Recoveries!C108</f>
        <v>MD-PEDT Pulmonary</v>
      </c>
      <c r="D108" s="27" t="str">
        <f>Recoveries!D108</f>
        <v>All PEDT Orgs</v>
      </c>
      <c r="E108" s="9" t="str">
        <f>Recoveries!E108</f>
        <v>Medicine</v>
      </c>
      <c r="F108" s="15">
        <v>1893.8</v>
      </c>
      <c r="G108" s="15">
        <v>1815.8799999999999</v>
      </c>
      <c r="H108" s="15">
        <v>1564.7000000000003</v>
      </c>
      <c r="I108" s="15">
        <v>2104.62</v>
      </c>
      <c r="J108" s="15">
        <v>1797.5499999999993</v>
      </c>
      <c r="K108" s="15">
        <v>1494.4000000000015</v>
      </c>
      <c r="L108" s="15">
        <v>2621.2599999999984</v>
      </c>
      <c r="M108" s="15">
        <v>884.26000000000022</v>
      </c>
      <c r="N108" s="15">
        <v>2328.1600000000017</v>
      </c>
      <c r="O108" s="15">
        <v>1855.239999999998</v>
      </c>
      <c r="P108" s="15">
        <v>1971.9000000000015</v>
      </c>
      <c r="Q108" s="15">
        <f t="shared" si="1"/>
        <v>2247.1100000000006</v>
      </c>
      <c r="R108" s="16">
        <f>IF(ISERROR(VLOOKUP($B108,[1]!Dept_Amt,4,FALSE)),0,VLOOKUP($B108,[1]!Dept_Amt,4,FALSE))</f>
        <v>22578.880000000001</v>
      </c>
    </row>
    <row r="109" spans="1:18" hidden="1" outlineLevel="2" x14ac:dyDescent="0.25">
      <c r="A109" s="9" t="str">
        <f>Recoveries!A109</f>
        <v>41120 MD-PSCH Psychiatric Medicine</v>
      </c>
      <c r="B109" s="9" t="str">
        <f>Recoveries!B109</f>
        <v>41120</v>
      </c>
      <c r="C109" s="9" t="str">
        <f>Recoveries!C109</f>
        <v>MD-PSCH Psychiatric Medicine</v>
      </c>
      <c r="D109" s="27" t="str">
        <f>Recoveries!D109</f>
        <v>MD-PSCH Psychiatric Medicine</v>
      </c>
      <c r="E109" s="9" t="str">
        <f>Recoveries!E109</f>
        <v>Medicine</v>
      </c>
      <c r="F109" s="15">
        <v>26142.44</v>
      </c>
      <c r="G109" s="15">
        <v>24042.470000000005</v>
      </c>
      <c r="H109" s="15">
        <v>22121.849999999991</v>
      </c>
      <c r="I109" s="15">
        <v>29921.14</v>
      </c>
      <c r="J109" s="15">
        <v>21244.670000000013</v>
      </c>
      <c r="K109" s="15">
        <v>28839.889999999985</v>
      </c>
      <c r="L109" s="15">
        <v>22821.399999999994</v>
      </c>
      <c r="M109" s="15">
        <v>27906.880000000005</v>
      </c>
      <c r="N109" s="15">
        <v>20630.390000000014</v>
      </c>
      <c r="O109" s="15">
        <v>19980.739999999991</v>
      </c>
      <c r="P109" s="15">
        <v>36266.450000000012</v>
      </c>
      <c r="Q109" s="15">
        <f t="shared" si="1"/>
        <v>28857.899999999965</v>
      </c>
      <c r="R109" s="16">
        <f>IF(ISERROR(VLOOKUP($B109,[1]!Dept_Amt,4,FALSE)),0,VLOOKUP($B109,[1]!Dept_Amt,4,FALSE))</f>
        <v>308776.21999999997</v>
      </c>
    </row>
    <row r="110" spans="1:18" hidden="1" outlineLevel="2" x14ac:dyDescent="0.25">
      <c r="A110" s="9" t="s">
        <v>666</v>
      </c>
      <c r="B110" s="9" t="str">
        <f>Recoveries!B110</f>
        <v>41121</v>
      </c>
      <c r="C110" s="9" t="s">
        <v>668</v>
      </c>
      <c r="D110" s="27" t="s">
        <v>668</v>
      </c>
      <c r="E110" s="9" t="str">
        <f>Recoveries!E110</f>
        <v>Medicine</v>
      </c>
      <c r="F110" s="15">
        <v>21373.53</v>
      </c>
      <c r="G110" s="15">
        <v>16299.18</v>
      </c>
      <c r="H110" s="15">
        <v>13110.230000000003</v>
      </c>
      <c r="I110" s="15">
        <v>15163.61</v>
      </c>
      <c r="J110" s="15">
        <v>11860.729999999996</v>
      </c>
      <c r="K110" s="15">
        <v>14546.930000000008</v>
      </c>
      <c r="L110" s="15">
        <v>15806.12999999999</v>
      </c>
      <c r="M110" s="15">
        <v>15551.600000000006</v>
      </c>
      <c r="N110" s="15">
        <v>18301.820000000007</v>
      </c>
      <c r="O110" s="15">
        <v>18374.169999999984</v>
      </c>
      <c r="P110" s="15">
        <v>16766.119999999995</v>
      </c>
      <c r="Q110" s="15">
        <f t="shared" si="1"/>
        <v>11073.070000000007</v>
      </c>
      <c r="R110" s="16">
        <f>IF(ISERROR(VLOOKUP($B110,[1]!Dept_Amt,4,FALSE)),0,VLOOKUP($B110,[1]!Dept_Amt,4,FALSE))</f>
        <v>188227.12</v>
      </c>
    </row>
    <row r="111" spans="1:18" hidden="1" outlineLevel="2" x14ac:dyDescent="0.25">
      <c r="A111" s="9" t="str">
        <f>Recoveries!A111</f>
        <v>41130 MD-PHMR Phys Med &amp; Rehab</v>
      </c>
      <c r="B111" s="9" t="str">
        <f>Recoveries!B111</f>
        <v>41130</v>
      </c>
      <c r="C111" s="9" t="str">
        <f>Recoveries!C111</f>
        <v>MD-PHMR Phys Med &amp; Rehab</v>
      </c>
      <c r="D111" s="27" t="str">
        <f>Recoveries!D111</f>
        <v>MD-PHMR Phys Med &amp; Rehab</v>
      </c>
      <c r="E111" s="9" t="str">
        <f>Recoveries!E111</f>
        <v>Medicine</v>
      </c>
      <c r="F111" s="15">
        <v>36.17</v>
      </c>
      <c r="G111" s="15">
        <v>125.01</v>
      </c>
      <c r="H111" s="15">
        <v>351.83</v>
      </c>
      <c r="I111" s="15">
        <v>102.52999999999997</v>
      </c>
      <c r="J111" s="15">
        <v>228.53000000000009</v>
      </c>
      <c r="K111" s="15">
        <v>0</v>
      </c>
      <c r="L111" s="15">
        <v>0</v>
      </c>
      <c r="M111" s="15">
        <v>158.67999999999995</v>
      </c>
      <c r="N111" s="15">
        <v>1140.17</v>
      </c>
      <c r="O111" s="15">
        <v>180.23000000000002</v>
      </c>
      <c r="P111" s="15">
        <v>158.69000000000005</v>
      </c>
      <c r="Q111" s="15">
        <f t="shared" si="1"/>
        <v>-1.999999999998181E-2</v>
      </c>
      <c r="R111" s="16">
        <f>IF(ISERROR(VLOOKUP($B111,[1]!Dept_Amt,4,FALSE)),0,VLOOKUP($B111,[1]!Dept_Amt,4,FALSE))</f>
        <v>2481.8200000000002</v>
      </c>
    </row>
    <row r="112" spans="1:18" hidden="1" outlineLevel="2" x14ac:dyDescent="0.25">
      <c r="A112" s="9" t="str">
        <f>Recoveries!A112</f>
        <v>41140 MD-PLSR Plastic Surgery</v>
      </c>
      <c r="B112" s="9" t="str">
        <f>Recoveries!B112</f>
        <v>41140</v>
      </c>
      <c r="C112" s="9" t="str">
        <f>Recoveries!C112</f>
        <v>MD-PLSR Plastic Surgery</v>
      </c>
      <c r="D112" s="27" t="str">
        <f>Recoveries!D112</f>
        <v>MD-PLSR Plastic Surgery</v>
      </c>
      <c r="E112" s="9" t="str">
        <f>Recoveries!E112</f>
        <v>Medicine</v>
      </c>
      <c r="F112" s="15">
        <v>417.4</v>
      </c>
      <c r="G112" s="15">
        <v>2261.65</v>
      </c>
      <c r="H112" s="15">
        <v>2529.58</v>
      </c>
      <c r="I112" s="15">
        <v>1505.71</v>
      </c>
      <c r="J112" s="15">
        <v>1412.3499999999995</v>
      </c>
      <c r="K112" s="15">
        <v>2097.2799999999997</v>
      </c>
      <c r="L112" s="15">
        <v>2051.380000000001</v>
      </c>
      <c r="M112" s="15">
        <v>3764.5399999999991</v>
      </c>
      <c r="N112" s="15">
        <v>3803.5699999999997</v>
      </c>
      <c r="O112" s="15">
        <v>3837.4200000000019</v>
      </c>
      <c r="P112" s="15">
        <v>2966.25</v>
      </c>
      <c r="Q112" s="15">
        <f t="shared" si="1"/>
        <v>2655.989999999998</v>
      </c>
      <c r="R112" s="16">
        <f>IF(ISERROR(VLOOKUP($B112,[1]!Dept_Amt,4,FALSE)),0,VLOOKUP($B112,[1]!Dept_Amt,4,FALSE))</f>
        <v>29303.119999999999</v>
      </c>
    </row>
    <row r="113" spans="1:19" hidden="1" outlineLevel="2" x14ac:dyDescent="0.25">
      <c r="A113" s="9" t="str">
        <f>Recoveries!A113</f>
        <v>41150 MD-RONC Radiation Oncology</v>
      </c>
      <c r="B113" s="9" t="str">
        <f>Recoveries!B113</f>
        <v>41150</v>
      </c>
      <c r="C113" s="9" t="str">
        <f>Recoveries!C113</f>
        <v>MD-RONC Radiation Oncology</v>
      </c>
      <c r="D113" s="27" t="str">
        <f>Recoveries!D113</f>
        <v>MD-RONC Radiation Oncology</v>
      </c>
      <c r="E113" s="9" t="str">
        <f>Recoveries!E113</f>
        <v>Medicine</v>
      </c>
      <c r="F113" s="15">
        <v>16227.22</v>
      </c>
      <c r="G113" s="15">
        <v>12593.640000000001</v>
      </c>
      <c r="H113" s="15">
        <v>12015.349999999999</v>
      </c>
      <c r="I113" s="15">
        <v>10510.910000000003</v>
      </c>
      <c r="J113" s="15">
        <v>8500.7199999999939</v>
      </c>
      <c r="K113" s="15">
        <v>10426.949999999997</v>
      </c>
      <c r="L113" s="15">
        <v>9173.6500000000087</v>
      </c>
      <c r="M113" s="15">
        <v>10190.839999999997</v>
      </c>
      <c r="N113" s="15">
        <v>14766.070000000007</v>
      </c>
      <c r="O113" s="15">
        <v>12592.599999999991</v>
      </c>
      <c r="P113" s="15">
        <v>11759.479999999996</v>
      </c>
      <c r="Q113" s="15">
        <f t="shared" si="1"/>
        <v>3253.140000000014</v>
      </c>
      <c r="R113" s="16">
        <f>IF(ISERROR(VLOOKUP($B113,[1]!Dept_Amt,4,FALSE)),0,VLOOKUP($B113,[1]!Dept_Amt,4,FALSE))</f>
        <v>132010.57</v>
      </c>
    </row>
    <row r="114" spans="1:19" hidden="1" outlineLevel="2" x14ac:dyDescent="0.25">
      <c r="A114" s="10" t="s">
        <v>244</v>
      </c>
      <c r="B114" s="9" t="str">
        <f>Recoveries!B114</f>
        <v>41160</v>
      </c>
      <c r="C114" s="9" t="str">
        <f>Recoveries!C114</f>
        <v xml:space="preserve">MD-RADL Radiology, Admin </v>
      </c>
      <c r="D114" s="27" t="str">
        <f>Recoveries!D114</f>
        <v xml:space="preserve">MD-RADL Radiology, Admin </v>
      </c>
      <c r="E114" s="9" t="str">
        <f>Recoveries!E114</f>
        <v>Medicine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f t="shared" si="1"/>
        <v>0</v>
      </c>
      <c r="R114" s="16">
        <f>IF(ISERROR(VLOOKUP($B114,[1]!Dept_Amt,4,FALSE)),0,VLOOKUP($B114,[1]!Dept_Amt,4,FALSE))</f>
        <v>0</v>
      </c>
    </row>
    <row r="115" spans="1:19" hidden="1" outlineLevel="2" x14ac:dyDescent="0.25">
      <c r="A115" s="9" t="str">
        <f>Recoveries!A115</f>
        <v>41165 MD-RADL Angio/Interv</v>
      </c>
      <c r="B115" s="9" t="str">
        <f>Recoveries!B115</f>
        <v>41165</v>
      </c>
      <c r="C115" s="9" t="str">
        <f>Recoveries!C115</f>
        <v>MD-RADL Angio/Interv</v>
      </c>
      <c r="D115" s="27" t="str">
        <f>Recoveries!D115</f>
        <v>All RADL Orgs</v>
      </c>
      <c r="E115" s="9" t="str">
        <f>Recoveries!E115</f>
        <v>Medicine</v>
      </c>
      <c r="F115" s="15">
        <v>33231.67</v>
      </c>
      <c r="G115" s="15">
        <v>18776.340000000004</v>
      </c>
      <c r="H115" s="15">
        <v>13288.419999999998</v>
      </c>
      <c r="I115" s="15">
        <v>18844.090000000004</v>
      </c>
      <c r="J115" s="15">
        <v>8945.9799999999959</v>
      </c>
      <c r="K115" s="15">
        <v>17039.449999999997</v>
      </c>
      <c r="L115" s="15">
        <v>8665.4799999999959</v>
      </c>
      <c r="M115" s="15">
        <v>4885.1200000000099</v>
      </c>
      <c r="N115" s="15">
        <v>18311.300000000003</v>
      </c>
      <c r="O115" s="15">
        <v>12103.779999999999</v>
      </c>
      <c r="P115" s="15">
        <v>13943.350000000006</v>
      </c>
      <c r="Q115" s="15">
        <f t="shared" si="1"/>
        <v>12091.349999999977</v>
      </c>
      <c r="R115" s="16">
        <f>IF(ISERROR(VLOOKUP($B115,[1]!Dept_Amt,4,FALSE)),0,VLOOKUP($B115,[1]!Dept_Amt,4,FALSE))</f>
        <v>180126.33</v>
      </c>
    </row>
    <row r="116" spans="1:19" hidden="1" outlineLevel="2" x14ac:dyDescent="0.25">
      <c r="A116" s="9" t="str">
        <f>Recoveries!A116</f>
        <v>41166 MD-RADL Non-Invasive Cardio</v>
      </c>
      <c r="B116" s="9" t="str">
        <f>Recoveries!B116</f>
        <v>41166</v>
      </c>
      <c r="C116" s="9" t="str">
        <f>Recoveries!C116</f>
        <v>MD-RADL Non-Invasive Cardio</v>
      </c>
      <c r="D116" s="27" t="str">
        <f>Recoveries!D116</f>
        <v>All RADL Orgs</v>
      </c>
      <c r="E116" s="9" t="str">
        <f>Recoveries!E116</f>
        <v>Medicine</v>
      </c>
      <c r="F116" s="15">
        <v>4735.3500000000004</v>
      </c>
      <c r="G116" s="15">
        <v>2438.8799999999992</v>
      </c>
      <c r="H116" s="15">
        <v>5672.6</v>
      </c>
      <c r="I116" s="15">
        <v>7631.9299999999985</v>
      </c>
      <c r="J116" s="15">
        <v>5508.66</v>
      </c>
      <c r="K116" s="15">
        <v>4783.1400000000031</v>
      </c>
      <c r="L116" s="15">
        <v>3114.09</v>
      </c>
      <c r="M116" s="15">
        <v>3125.2699999999968</v>
      </c>
      <c r="N116" s="15">
        <v>2886.0500000000029</v>
      </c>
      <c r="O116" s="15">
        <v>4201.6100000000006</v>
      </c>
      <c r="P116" s="15">
        <v>3936.8699999999953</v>
      </c>
      <c r="Q116" s="15">
        <f t="shared" si="1"/>
        <v>2726.6500000000015</v>
      </c>
      <c r="R116" s="16">
        <f>IF(ISERROR(VLOOKUP($B116,[1]!Dept_Amt,4,FALSE)),0,VLOOKUP($B116,[1]!Dept_Amt,4,FALSE))</f>
        <v>50761.1</v>
      </c>
    </row>
    <row r="117" spans="1:19" hidden="1" outlineLevel="2" x14ac:dyDescent="0.25">
      <c r="A117" s="9" t="str">
        <f>Recoveries!A117</f>
        <v>41170 MD-RADL Breast Imaging</v>
      </c>
      <c r="B117" s="9" t="str">
        <f>Recoveries!B117</f>
        <v>41170</v>
      </c>
      <c r="C117" s="9" t="str">
        <f>Recoveries!C117</f>
        <v>MD-RADL Breast Imaging</v>
      </c>
      <c r="D117" s="27" t="str">
        <f>Recoveries!D117</f>
        <v>All RADL Orgs</v>
      </c>
      <c r="E117" s="9" t="str">
        <f>Recoveries!E117</f>
        <v>Medicine</v>
      </c>
      <c r="F117" s="15">
        <v>583.65</v>
      </c>
      <c r="G117" s="15">
        <v>742.62</v>
      </c>
      <c r="H117" s="15">
        <v>680.09999999999991</v>
      </c>
      <c r="I117" s="15">
        <v>1010.5999999999999</v>
      </c>
      <c r="J117" s="15">
        <v>675.33000000000038</v>
      </c>
      <c r="K117" s="15">
        <v>769.82999999999993</v>
      </c>
      <c r="L117" s="15">
        <v>378.47000000000025</v>
      </c>
      <c r="M117" s="15">
        <v>2063.5699999999997</v>
      </c>
      <c r="N117" s="15">
        <v>330.30999999999949</v>
      </c>
      <c r="O117" s="15">
        <v>310.55000000000018</v>
      </c>
      <c r="P117" s="15">
        <v>948.88000000000011</v>
      </c>
      <c r="Q117" s="15">
        <f t="shared" si="1"/>
        <v>735.80999999999949</v>
      </c>
      <c r="R117" s="16">
        <f>IF(ISERROR(VLOOKUP($B117,[1]!Dept_Amt,4,FALSE)),0,VLOOKUP($B117,[1]!Dept_Amt,4,FALSE))</f>
        <v>9229.7199999999993</v>
      </c>
    </row>
    <row r="118" spans="1:19" hidden="1" outlineLevel="2" x14ac:dyDescent="0.25">
      <c r="A118" s="9" t="str">
        <f>Recoveries!A118</f>
        <v>41175 MD-RADL Thoracoabdominal</v>
      </c>
      <c r="B118" s="9" t="str">
        <f>Recoveries!B118</f>
        <v>41175</v>
      </c>
      <c r="C118" s="9" t="str">
        <f>Recoveries!C118</f>
        <v>MD-RADL Thoracoabdominal</v>
      </c>
      <c r="D118" s="27" t="str">
        <f>Recoveries!D118</f>
        <v>All RADL Orgs</v>
      </c>
      <c r="E118" s="9" t="str">
        <f>Recoveries!E118</f>
        <v>Medicine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575.30999999999995</v>
      </c>
      <c r="Q118" s="15">
        <f t="shared" si="1"/>
        <v>0</v>
      </c>
      <c r="R118" s="16">
        <f>IF(ISERROR(VLOOKUP($B118,[1]!Dept_Amt,4,FALSE)),0,VLOOKUP($B118,[1]!Dept_Amt,4,FALSE))</f>
        <v>575.30999999999995</v>
      </c>
    </row>
    <row r="119" spans="1:19" hidden="1" outlineLevel="2" x14ac:dyDescent="0.25">
      <c r="A119" s="9" t="str">
        <f>Recoveries!A119</f>
        <v>41180 MD-RADL Musculoskeletal</v>
      </c>
      <c r="B119" s="9" t="str">
        <f>Recoveries!B119</f>
        <v>41180</v>
      </c>
      <c r="C119" s="9" t="str">
        <f>Recoveries!C119</f>
        <v>MD-RADL Musculoskeletal</v>
      </c>
      <c r="D119" s="27" t="str">
        <f>Recoveries!D119</f>
        <v>All RADL Orgs</v>
      </c>
      <c r="E119" s="9" t="str">
        <f>Recoveries!E119</f>
        <v>Medicine</v>
      </c>
      <c r="F119" s="15">
        <v>348.98</v>
      </c>
      <c r="G119" s="15">
        <v>106.89999999999998</v>
      </c>
      <c r="H119" s="15">
        <v>106.89999999999998</v>
      </c>
      <c r="I119" s="15">
        <v>2619.1899999999996</v>
      </c>
      <c r="J119" s="15">
        <v>812.19000000000051</v>
      </c>
      <c r="K119" s="15">
        <v>812.19999999999982</v>
      </c>
      <c r="L119" s="15">
        <v>812.21</v>
      </c>
      <c r="M119" s="15">
        <v>812.19000000000051</v>
      </c>
      <c r="N119" s="15">
        <v>812.21</v>
      </c>
      <c r="O119" s="15">
        <v>812.21999999999935</v>
      </c>
      <c r="P119" s="15">
        <v>812.1899999999996</v>
      </c>
      <c r="Q119" s="15">
        <f t="shared" si="1"/>
        <v>0</v>
      </c>
      <c r="R119" s="16">
        <f>IF(ISERROR(VLOOKUP($B119,[1]!Dept_Amt,4,FALSE)),0,VLOOKUP($B119,[1]!Dept_Amt,4,FALSE))</f>
        <v>8867.3799999999992</v>
      </c>
    </row>
    <row r="120" spans="1:19" hidden="1" outlineLevel="2" x14ac:dyDescent="0.25">
      <c r="A120" s="9" t="str">
        <f>Recoveries!A120</f>
        <v>41185 MD-RADL Neuroradiology</v>
      </c>
      <c r="B120" s="9" t="str">
        <f>Recoveries!B120</f>
        <v>41185</v>
      </c>
      <c r="C120" s="9" t="str">
        <f>Recoveries!C120</f>
        <v>MD-RADL Neuroradiology</v>
      </c>
      <c r="D120" s="27" t="str">
        <f>Recoveries!D120</f>
        <v>All RADL Orgs</v>
      </c>
      <c r="E120" s="9" t="str">
        <f>Recoveries!E120</f>
        <v>Medicine</v>
      </c>
      <c r="F120" s="15">
        <v>195.05</v>
      </c>
      <c r="G120" s="15">
        <v>0</v>
      </c>
      <c r="H120" s="15">
        <v>0</v>
      </c>
      <c r="I120" s="15">
        <v>-0.20000000000001705</v>
      </c>
      <c r="J120" s="15">
        <v>0</v>
      </c>
      <c r="K120" s="15">
        <v>201.69000000000003</v>
      </c>
      <c r="L120" s="15">
        <v>201.7</v>
      </c>
      <c r="M120" s="15">
        <v>402.17999999999995</v>
      </c>
      <c r="N120" s="15">
        <v>402.21000000000015</v>
      </c>
      <c r="O120" s="15">
        <v>402.2199999999998</v>
      </c>
      <c r="P120" s="15">
        <v>469.05000000000018</v>
      </c>
      <c r="Q120" s="15">
        <f t="shared" si="1"/>
        <v>0</v>
      </c>
      <c r="R120" s="16">
        <f>IF(ISERROR(VLOOKUP($B120,[1]!Dept_Amt,4,FALSE)),0,VLOOKUP($B120,[1]!Dept_Amt,4,FALSE))</f>
        <v>2273.9</v>
      </c>
    </row>
    <row r="121" spans="1:19" hidden="1" outlineLevel="2" x14ac:dyDescent="0.25">
      <c r="A121" s="27" t="s">
        <v>725</v>
      </c>
      <c r="B121" s="9" t="str">
        <f>Recoveries!B121</f>
        <v>41186</v>
      </c>
      <c r="C121" s="9" t="str">
        <f>Recoveries!C121</f>
        <v>MD-RADL Interventional Neuroradiolo</v>
      </c>
      <c r="D121" s="27" t="str">
        <f>Recoveries!D121</f>
        <v>All RADL Orgs</v>
      </c>
      <c r="E121" s="9" t="str">
        <f>Recoveries!E121</f>
        <v>Medicine</v>
      </c>
      <c r="F121" s="15">
        <v>547.46</v>
      </c>
      <c r="G121" s="15">
        <v>702.58999999999992</v>
      </c>
      <c r="H121" s="15">
        <v>364.08000000000015</v>
      </c>
      <c r="I121" s="15">
        <v>545.73</v>
      </c>
      <c r="J121" s="15">
        <v>370.69000000000005</v>
      </c>
      <c r="K121" s="15">
        <v>363.80999999999995</v>
      </c>
      <c r="L121" s="15">
        <v>455.71000000000004</v>
      </c>
      <c r="M121" s="15">
        <v>367.83999999999969</v>
      </c>
      <c r="N121" s="15">
        <v>888.69000000000051</v>
      </c>
      <c r="O121" s="15">
        <v>468.55999999999949</v>
      </c>
      <c r="P121" s="15">
        <v>1044.7200000000003</v>
      </c>
      <c r="Q121" s="15">
        <f t="shared" si="1"/>
        <v>918.46</v>
      </c>
      <c r="R121" s="16">
        <f>IF(ISERROR(VLOOKUP($B121,[1]!Dept_Amt,4,FALSE)),0,VLOOKUP($B121,[1]!Dept_Amt,4,FALSE))</f>
        <v>7038.34</v>
      </c>
      <c r="S121" s="23"/>
    </row>
    <row r="122" spans="1:19" hidden="1" outlineLevel="2" x14ac:dyDescent="0.25">
      <c r="A122" s="9" t="str">
        <f>Recoveries!A122</f>
        <v>41190 MD-RADL Nuclear Medicine</v>
      </c>
      <c r="B122" s="9" t="str">
        <f>Recoveries!B122</f>
        <v>41190</v>
      </c>
      <c r="C122" s="9" t="str">
        <f>Recoveries!C122</f>
        <v>MD-RADL Nuclear Medicine</v>
      </c>
      <c r="D122" s="27" t="str">
        <f>Recoveries!D122</f>
        <v>All RADL Orgs</v>
      </c>
      <c r="E122" s="9" t="str">
        <f>Recoveries!E122</f>
        <v>Medicine</v>
      </c>
      <c r="F122" s="15">
        <v>549.75</v>
      </c>
      <c r="G122" s="15">
        <v>475.78999999999996</v>
      </c>
      <c r="H122" s="15">
        <v>1573.4099999999999</v>
      </c>
      <c r="I122" s="15">
        <v>148.0600000000004</v>
      </c>
      <c r="J122" s="15">
        <v>258.22999999999956</v>
      </c>
      <c r="K122" s="15">
        <v>241.94000000000005</v>
      </c>
      <c r="L122" s="15">
        <v>274.84000000000015</v>
      </c>
      <c r="M122" s="15">
        <v>259.40000000000009</v>
      </c>
      <c r="N122" s="15">
        <v>3279.3599999999997</v>
      </c>
      <c r="O122" s="15">
        <v>247.76000000000022</v>
      </c>
      <c r="P122" s="15">
        <v>580.67000000000007</v>
      </c>
      <c r="Q122" s="15">
        <f t="shared" si="1"/>
        <v>302.02999999999975</v>
      </c>
      <c r="R122" s="16">
        <f>IF(ISERROR(VLOOKUP($B122,[1]!Dept_Amt,4,FALSE)),0,VLOOKUP($B122,[1]!Dept_Amt,4,FALSE))</f>
        <v>8191.24</v>
      </c>
    </row>
    <row r="123" spans="1:19" hidden="1" outlineLevel="2" x14ac:dyDescent="0.25">
      <c r="A123" s="9" t="str">
        <f>Recoveries!A123</f>
        <v xml:space="preserve">41195 MD-RADL Pediatric Rad </v>
      </c>
      <c r="B123" s="9" t="str">
        <f>Recoveries!B123</f>
        <v>41195</v>
      </c>
      <c r="C123" s="9" t="str">
        <f>Recoveries!C123</f>
        <v xml:space="preserve">MD-RADL Pediatric Rad </v>
      </c>
      <c r="D123" s="27" t="str">
        <f>Recoveries!D123</f>
        <v>All RADL Orgs</v>
      </c>
      <c r="E123" s="9" t="str">
        <f>Recoveries!E123</f>
        <v>Medicine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f t="shared" si="1"/>
        <v>0</v>
      </c>
      <c r="R123" s="16">
        <f>IF(ISERROR(VLOOKUP($B123,[1]!Dept_Amt,4,FALSE)),0,VLOOKUP($B123,[1]!Dept_Amt,4,FALSE))</f>
        <v>0</v>
      </c>
    </row>
    <row r="124" spans="1:19" hidden="1" outlineLevel="2" x14ac:dyDescent="0.25">
      <c r="A124" s="9" t="str">
        <f>Recoveries!A124</f>
        <v>41200 MD-RADL Rad Research</v>
      </c>
      <c r="B124" s="9" t="str">
        <f>Recoveries!B124</f>
        <v>41200</v>
      </c>
      <c r="C124" s="9" t="str">
        <f>Recoveries!C124</f>
        <v>MD-RADL Rad Research</v>
      </c>
      <c r="D124" s="27" t="str">
        <f>Recoveries!D124</f>
        <v>All RADL Orgs</v>
      </c>
      <c r="E124" s="9" t="str">
        <f>Recoveries!E124</f>
        <v>Medicine</v>
      </c>
      <c r="F124" s="15">
        <v>36075.699999999997</v>
      </c>
      <c r="G124" s="15">
        <v>28103.310000000005</v>
      </c>
      <c r="H124" s="15">
        <v>21795.21</v>
      </c>
      <c r="I124" s="15">
        <v>26275.569999999992</v>
      </c>
      <c r="J124" s="15">
        <v>21455.470000000016</v>
      </c>
      <c r="K124" s="15">
        <v>24458.849999999977</v>
      </c>
      <c r="L124" s="15">
        <v>20349.98000000001</v>
      </c>
      <c r="M124" s="15">
        <v>21542.959999999992</v>
      </c>
      <c r="N124" s="15">
        <v>26092.78</v>
      </c>
      <c r="O124" s="15">
        <v>23770.48000000001</v>
      </c>
      <c r="P124" s="15">
        <v>24965.559999999998</v>
      </c>
      <c r="Q124" s="15">
        <f t="shared" si="1"/>
        <v>7911.3800000000047</v>
      </c>
      <c r="R124" s="16">
        <f>IF(ISERROR(VLOOKUP($B124,[1]!Dept_Amt,4,FALSE)),0,VLOOKUP($B124,[1]!Dept_Amt,4,FALSE))</f>
        <v>282797.25</v>
      </c>
    </row>
    <row r="125" spans="1:19" hidden="1" outlineLevel="2" x14ac:dyDescent="0.25">
      <c r="A125" s="9" t="str">
        <f>Recoveries!A125</f>
        <v>41210 MD-SURG Surgery, Admin</v>
      </c>
      <c r="B125" s="9" t="str">
        <f>Recoveries!B125</f>
        <v>41210</v>
      </c>
      <c r="C125" s="9" t="str">
        <f>Recoveries!C125</f>
        <v>MD-SURG Surgery, Admin</v>
      </c>
      <c r="D125" s="27" t="str">
        <f>Recoveries!D125</f>
        <v>All SURG Orgs</v>
      </c>
      <c r="E125" s="9" t="str">
        <f>Recoveries!E125</f>
        <v>Medicine</v>
      </c>
      <c r="F125" s="15">
        <v>25994.73</v>
      </c>
      <c r="G125" s="15">
        <v>11939.920000000002</v>
      </c>
      <c r="H125" s="15">
        <v>10817.349999999999</v>
      </c>
      <c r="I125" s="15">
        <v>11554.260000000002</v>
      </c>
      <c r="J125" s="15">
        <v>11575.489999999998</v>
      </c>
      <c r="K125" s="15">
        <v>9170.3999999999942</v>
      </c>
      <c r="L125" s="15">
        <v>9296.3100000000122</v>
      </c>
      <c r="M125" s="15">
        <v>10281.909999999989</v>
      </c>
      <c r="N125" s="15">
        <v>10643.050000000003</v>
      </c>
      <c r="O125" s="15">
        <v>7391.6999999999971</v>
      </c>
      <c r="P125" s="15">
        <v>4625.0299999999988</v>
      </c>
      <c r="Q125" s="15">
        <f t="shared" si="1"/>
        <v>4153.6500000000087</v>
      </c>
      <c r="R125" s="16">
        <f>IF(ISERROR(VLOOKUP($B125,[1]!Dept_Amt,4,FALSE)),0,VLOOKUP($B125,[1]!Dept_Amt,4,FALSE))</f>
        <v>127443.8</v>
      </c>
    </row>
    <row r="126" spans="1:19" hidden="1" outlineLevel="2" x14ac:dyDescent="0.25">
      <c r="A126" s="46" t="s">
        <v>723</v>
      </c>
      <c r="B126" s="9" t="str">
        <f>Recoveries!B126</f>
        <v>41213</v>
      </c>
      <c r="C126" s="9" t="str">
        <f>Recoveries!C126</f>
        <v>MD-SURG Research</v>
      </c>
      <c r="D126" s="27" t="str">
        <f>Recoveries!D126</f>
        <v>All SURG Orgs</v>
      </c>
      <c r="E126" s="9" t="str">
        <f>Recoveries!E126</f>
        <v>Medicine</v>
      </c>
      <c r="F126" s="15">
        <v>10068.1</v>
      </c>
      <c r="G126" s="15">
        <v>33934.69</v>
      </c>
      <c r="H126" s="15">
        <v>9841.2999999999956</v>
      </c>
      <c r="I126" s="15">
        <v>13607.89</v>
      </c>
      <c r="J126" s="15">
        <v>13732.350000000006</v>
      </c>
      <c r="K126" s="15">
        <v>19640.729999999996</v>
      </c>
      <c r="L126" s="15">
        <v>16781.350000000006</v>
      </c>
      <c r="M126" s="15">
        <v>21480.859999999986</v>
      </c>
      <c r="N126" s="15">
        <v>47004.150000000023</v>
      </c>
      <c r="O126" s="15">
        <v>15655.209999999992</v>
      </c>
      <c r="P126" s="15">
        <v>18835.600000000006</v>
      </c>
      <c r="Q126" s="15">
        <f t="shared" si="1"/>
        <v>11671.329999999987</v>
      </c>
      <c r="R126" s="16">
        <f>IF(ISERROR(VLOOKUP($B126,[1]!Dept_Amt,4,FALSE)),0,VLOOKUP($B126,[1]!Dept_Amt,4,FALSE))</f>
        <v>232253.56</v>
      </c>
      <c r="S126" s="23"/>
    </row>
    <row r="127" spans="1:19" hidden="1" outlineLevel="2" x14ac:dyDescent="0.25">
      <c r="A127" s="9" t="str">
        <f>Recoveries!A127</f>
        <v>41215 MD-SURG General Surgery</v>
      </c>
      <c r="B127" s="9" t="str">
        <f>Recoveries!B127</f>
        <v>41215</v>
      </c>
      <c r="C127" s="9" t="str">
        <f>Recoveries!C127</f>
        <v>MD-SURG General Surgery</v>
      </c>
      <c r="D127" s="27" t="str">
        <f>Recoveries!D127</f>
        <v>All SURG Orgs</v>
      </c>
      <c r="E127" s="9" t="str">
        <f>Recoveries!E127</f>
        <v>Medicine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103.03</v>
      </c>
      <c r="M127" s="15">
        <v>206.04999999999998</v>
      </c>
      <c r="N127" s="15">
        <v>113.33000000000004</v>
      </c>
      <c r="O127" s="15">
        <v>0</v>
      </c>
      <c r="P127" s="15">
        <v>0</v>
      </c>
      <c r="Q127" s="15">
        <f t="shared" si="1"/>
        <v>0</v>
      </c>
      <c r="R127" s="16">
        <f>IF(ISERROR(VLOOKUP($B127,[1]!Dept_Amt,4,FALSE)),0,VLOOKUP($B127,[1]!Dept_Amt,4,FALSE))</f>
        <v>422.41</v>
      </c>
      <c r="S127" s="23"/>
    </row>
    <row r="128" spans="1:19" hidden="1" outlineLevel="2" x14ac:dyDescent="0.25">
      <c r="A128" s="9" t="str">
        <f>Recoveries!A128</f>
        <v>41217 MD-SURG Acute Care &amp; Trauma</v>
      </c>
      <c r="B128" s="9" t="str">
        <f>Recoveries!B128</f>
        <v>41217</v>
      </c>
      <c r="C128" s="9" t="str">
        <f>Recoveries!C128</f>
        <v>MD-SURG Acute Care &amp; Trauma</v>
      </c>
      <c r="D128" s="27" t="str">
        <f>Recoveries!D128</f>
        <v>All SURG Orgs</v>
      </c>
      <c r="E128" s="9" t="str">
        <f>Recoveries!E128</f>
        <v>Medicine</v>
      </c>
      <c r="F128" s="15">
        <v>-0.11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f t="shared" si="1"/>
        <v>0</v>
      </c>
      <c r="R128" s="16">
        <f>IF(ISERROR(VLOOKUP($B128,[1]!Dept_Amt,4,FALSE)),0,VLOOKUP($B128,[1]!Dept_Amt,4,FALSE))</f>
        <v>-0.11</v>
      </c>
    </row>
    <row r="129" spans="1:18" hidden="1" outlineLevel="2" x14ac:dyDescent="0.25">
      <c r="A129" s="9" t="str">
        <f>Recoveries!A129</f>
        <v>41220 MD-SURG Pediatric Surgery</v>
      </c>
      <c r="B129" s="9" t="str">
        <f>Recoveries!B129</f>
        <v>41220</v>
      </c>
      <c r="C129" s="9" t="str">
        <f>Recoveries!C129</f>
        <v>MD-SURG Pediatric Surgery</v>
      </c>
      <c r="D129" s="27" t="str">
        <f>Recoveries!D129</f>
        <v>All SURG Orgs</v>
      </c>
      <c r="E129" s="9" t="str">
        <f>Recoveries!E129</f>
        <v>Medicine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f t="shared" si="1"/>
        <v>0</v>
      </c>
      <c r="R129" s="16">
        <f>IF(ISERROR(VLOOKUP($B129,[1]!Dept_Amt,4,FALSE)),0,VLOOKUP($B129,[1]!Dept_Amt,4,FALSE))</f>
        <v>0</v>
      </c>
    </row>
    <row r="130" spans="1:18" hidden="1" outlineLevel="2" x14ac:dyDescent="0.25">
      <c r="A130" s="9" t="str">
        <f>Recoveries!A130</f>
        <v>41225 MD-SURG Surg Oncology</v>
      </c>
      <c r="B130" s="9" t="str">
        <f>Recoveries!B130</f>
        <v>41225</v>
      </c>
      <c r="C130" s="9" t="str">
        <f>Recoveries!C130</f>
        <v>MD-SURG Surg Oncology</v>
      </c>
      <c r="D130" s="27" t="str">
        <f>Recoveries!D130</f>
        <v>All SURG Orgs</v>
      </c>
      <c r="E130" s="9" t="str">
        <f>Recoveries!E130</f>
        <v>Medicine</v>
      </c>
      <c r="F130" s="15">
        <v>0</v>
      </c>
      <c r="G130" s="15">
        <v>0</v>
      </c>
      <c r="H130" s="15">
        <v>228.79</v>
      </c>
      <c r="I130" s="15">
        <v>79.080000000000013</v>
      </c>
      <c r="J130" s="15">
        <v>114.75999999999999</v>
      </c>
      <c r="K130" s="15">
        <v>274.78999999999996</v>
      </c>
      <c r="L130" s="15">
        <v>1629.44</v>
      </c>
      <c r="M130" s="15">
        <v>205.90999999999985</v>
      </c>
      <c r="N130" s="15">
        <v>69.449999999999818</v>
      </c>
      <c r="O130" s="15">
        <v>161.30000000000018</v>
      </c>
      <c r="P130" s="15">
        <v>2395.65</v>
      </c>
      <c r="Q130" s="15">
        <f t="shared" si="1"/>
        <v>1764.3999999999996</v>
      </c>
      <c r="R130" s="16">
        <f>IF(ISERROR(VLOOKUP($B130,[1]!Dept_Amt,4,FALSE)),0,VLOOKUP($B130,[1]!Dept_Amt,4,FALSE))</f>
        <v>6923.57</v>
      </c>
    </row>
    <row r="131" spans="1:18" hidden="1" outlineLevel="2" x14ac:dyDescent="0.25">
      <c r="A131" s="9" t="str">
        <f>Recoveries!A131</f>
        <v>41227 MD-SURG Breast &amp; Melanoma</v>
      </c>
      <c r="B131" s="9" t="str">
        <f>Recoveries!B131</f>
        <v>41227</v>
      </c>
      <c r="C131" s="9" t="str">
        <f>Recoveries!C131</f>
        <v>MD-SURG Breast &amp; Melanoma</v>
      </c>
      <c r="D131" s="27" t="str">
        <f>Recoveries!D131</f>
        <v>All SURG Orgs</v>
      </c>
      <c r="E131" s="9" t="str">
        <f>Recoveries!E131</f>
        <v>Medicine</v>
      </c>
      <c r="F131" s="15">
        <v>6014.79</v>
      </c>
      <c r="G131" s="15">
        <v>4939.6799999999994</v>
      </c>
      <c r="H131" s="15">
        <v>3644.4600000000009</v>
      </c>
      <c r="I131" s="15">
        <v>4375.7700000000004</v>
      </c>
      <c r="J131" s="15">
        <v>4984.2000000000007</v>
      </c>
      <c r="K131" s="15">
        <v>4648.5399999999972</v>
      </c>
      <c r="L131" s="15">
        <v>3847.1700000000019</v>
      </c>
      <c r="M131" s="15">
        <v>5252.57</v>
      </c>
      <c r="N131" s="15">
        <v>5311.5999999999985</v>
      </c>
      <c r="O131" s="15">
        <v>4452.2099999999991</v>
      </c>
      <c r="P131" s="15">
        <v>7358.3100000000049</v>
      </c>
      <c r="Q131" s="15">
        <f t="shared" si="1"/>
        <v>1172.4799999999959</v>
      </c>
      <c r="R131" s="16">
        <f>IF(ISERROR(VLOOKUP($B131,[1]!Dept_Amt,4,FALSE)),0,VLOOKUP($B131,[1]!Dept_Amt,4,FALSE))</f>
        <v>56001.78</v>
      </c>
    </row>
    <row r="132" spans="1:18" hidden="1" outlineLevel="2" x14ac:dyDescent="0.25">
      <c r="A132" s="9" t="str">
        <f>Recoveries!A132</f>
        <v>41230 MD-SURG TCV Surgery</v>
      </c>
      <c r="B132" s="9" t="str">
        <f>Recoveries!B132</f>
        <v>41230</v>
      </c>
      <c r="C132" s="9" t="str">
        <f>Recoveries!C132</f>
        <v>MD-SURG TCV Surgery</v>
      </c>
      <c r="D132" s="27" t="str">
        <f>Recoveries!D132</f>
        <v>All SURG Orgs</v>
      </c>
      <c r="E132" s="9" t="str">
        <f>Recoveries!E132</f>
        <v>Medicine</v>
      </c>
      <c r="F132" s="15">
        <v>6172.13</v>
      </c>
      <c r="G132" s="15">
        <v>7762.79</v>
      </c>
      <c r="H132" s="15">
        <v>5611.33</v>
      </c>
      <c r="I132" s="15">
        <v>5900.3300000000017</v>
      </c>
      <c r="J132" s="15">
        <v>3794.25</v>
      </c>
      <c r="K132" s="15">
        <v>3185.0999999999985</v>
      </c>
      <c r="L132" s="15">
        <v>3663.0599999999977</v>
      </c>
      <c r="M132" s="15">
        <v>3474.1600000000035</v>
      </c>
      <c r="N132" s="15">
        <v>3762.5599999999977</v>
      </c>
      <c r="O132" s="15">
        <v>2224.4800000000032</v>
      </c>
      <c r="P132" s="15">
        <v>2497.3699999999953</v>
      </c>
      <c r="Q132" s="15">
        <f t="shared" si="1"/>
        <v>1503.3600000000006</v>
      </c>
      <c r="R132" s="16">
        <f>IF(ISERROR(VLOOKUP($B132,[1]!Dept_Amt,4,FALSE)),0,VLOOKUP($B132,[1]!Dept_Amt,4,FALSE))</f>
        <v>49550.92</v>
      </c>
    </row>
    <row r="133" spans="1:18" hidden="1" outlineLevel="2" x14ac:dyDescent="0.25">
      <c r="A133" s="9" t="str">
        <f>Recoveries!A133</f>
        <v>41233 MD-SURG Thoracic Surgery</v>
      </c>
      <c r="B133" s="9" t="str">
        <f>Recoveries!B133</f>
        <v>41233</v>
      </c>
      <c r="C133" s="9" t="str">
        <f>Recoveries!C133</f>
        <v>MD-SURG Thoracic Surgery</v>
      </c>
      <c r="D133" s="27" t="str">
        <f>Recoveries!D133</f>
        <v>All SURG Orgs</v>
      </c>
      <c r="E133" s="9" t="str">
        <f>Recoveries!E133</f>
        <v>Medicine</v>
      </c>
      <c r="F133" s="15">
        <v>65.540000000000006</v>
      </c>
      <c r="G133" s="15">
        <v>39.069999999999993</v>
      </c>
      <c r="H133" s="15">
        <v>112.69000000000001</v>
      </c>
      <c r="I133" s="15">
        <v>417.22999999999996</v>
      </c>
      <c r="J133" s="15">
        <v>558.46</v>
      </c>
      <c r="K133" s="15">
        <v>506.96000000000004</v>
      </c>
      <c r="L133" s="15">
        <v>669.01999999999975</v>
      </c>
      <c r="M133" s="15">
        <v>173.08000000000038</v>
      </c>
      <c r="N133" s="15">
        <v>936</v>
      </c>
      <c r="O133" s="15">
        <v>395.75999999999976</v>
      </c>
      <c r="P133" s="15">
        <v>222.2800000000002</v>
      </c>
      <c r="Q133" s="15">
        <f t="shared" ref="Q133:Q201" si="2">R133-SUM(F133:P133)</f>
        <v>494.51999999999953</v>
      </c>
      <c r="R133" s="16">
        <f>IF(ISERROR(VLOOKUP($B133,[1]!Dept_Amt,4,FALSE)),0,VLOOKUP($B133,[1]!Dept_Amt,4,FALSE))</f>
        <v>4590.6099999999997</v>
      </c>
    </row>
    <row r="134" spans="1:18" hidden="1" outlineLevel="2" x14ac:dyDescent="0.25">
      <c r="A134" s="9" t="str">
        <f>Recoveries!A134</f>
        <v>41235 MD-SURG Transplantation</v>
      </c>
      <c r="B134" s="9" t="str">
        <f>Recoveries!B134</f>
        <v>41235</v>
      </c>
      <c r="C134" s="9" t="str">
        <f>Recoveries!C134</f>
        <v>MD-SURG Transplantation</v>
      </c>
      <c r="D134" s="27" t="str">
        <f>Recoveries!D134</f>
        <v>All SURG Orgs</v>
      </c>
      <c r="E134" s="9" t="str">
        <f>Recoveries!E134</f>
        <v>Medicine</v>
      </c>
      <c r="F134" s="15">
        <v>2597.69</v>
      </c>
      <c r="G134" s="15">
        <v>1883.5099999999998</v>
      </c>
      <c r="H134" s="15">
        <v>333.90000000000055</v>
      </c>
      <c r="I134" s="15">
        <v>2040.5699999999997</v>
      </c>
      <c r="J134" s="15">
        <v>1354.7600000000002</v>
      </c>
      <c r="K134" s="15">
        <v>1137.0100000000002</v>
      </c>
      <c r="L134" s="15">
        <v>1524.1599999999999</v>
      </c>
      <c r="M134" s="15">
        <v>1968.8799999999992</v>
      </c>
      <c r="N134" s="15">
        <v>2536.6400000000012</v>
      </c>
      <c r="O134" s="15">
        <v>2569.8899999999976</v>
      </c>
      <c r="P134" s="15">
        <v>2681.7200000000012</v>
      </c>
      <c r="Q134" s="15">
        <f t="shared" si="2"/>
        <v>2369.5600000000013</v>
      </c>
      <c r="R134" s="16">
        <f>IF(ISERROR(VLOOKUP($B134,[1]!Dept_Amt,4,FALSE)),0,VLOOKUP($B134,[1]!Dept_Amt,4,FALSE))</f>
        <v>22998.29</v>
      </c>
    </row>
    <row r="135" spans="1:18" hidden="1" outlineLevel="2" x14ac:dyDescent="0.25">
      <c r="A135" s="9" t="str">
        <f>Recoveries!A135</f>
        <v>41237 MD-SURG Vascular Surgery</v>
      </c>
      <c r="B135" s="9" t="str">
        <f>Recoveries!B135</f>
        <v>41237</v>
      </c>
      <c r="C135" s="9" t="str">
        <f>Recoveries!C135</f>
        <v>MD-SURG Vascular Surgery</v>
      </c>
      <c r="D135" s="27" t="str">
        <f>Recoveries!D135</f>
        <v>All SURG Orgs</v>
      </c>
      <c r="E135" s="9" t="str">
        <f>Recoveries!E135</f>
        <v>Medicine</v>
      </c>
      <c r="F135" s="15">
        <v>112.22</v>
      </c>
      <c r="G135" s="15">
        <v>206.94000000000003</v>
      </c>
      <c r="H135" s="15">
        <v>721.76</v>
      </c>
      <c r="I135" s="15">
        <v>343.55999999999995</v>
      </c>
      <c r="J135" s="15">
        <v>14.849999999999909</v>
      </c>
      <c r="K135" s="15">
        <v>8.8200000000001637</v>
      </c>
      <c r="L135" s="15">
        <v>51.799999999999955</v>
      </c>
      <c r="M135" s="15">
        <v>145.06999999999994</v>
      </c>
      <c r="N135" s="15">
        <v>482.86000000000013</v>
      </c>
      <c r="O135" s="15">
        <v>556.40000000000009</v>
      </c>
      <c r="P135" s="15">
        <v>293.53999999999996</v>
      </c>
      <c r="Q135" s="15">
        <f t="shared" si="2"/>
        <v>93.609999999999673</v>
      </c>
      <c r="R135" s="16">
        <f>IF(ISERROR(VLOOKUP($B135,[1]!Dept_Amt,4,FALSE)),0,VLOOKUP($B135,[1]!Dept_Amt,4,FALSE))</f>
        <v>3031.43</v>
      </c>
    </row>
    <row r="136" spans="1:18" hidden="1" outlineLevel="2" x14ac:dyDescent="0.25">
      <c r="A136" s="9" t="str">
        <f>Recoveries!A136</f>
        <v>41255 MD-UROL Urology, General</v>
      </c>
      <c r="B136" s="9" t="str">
        <f>Recoveries!B136</f>
        <v>41255</v>
      </c>
      <c r="C136" s="9" t="str">
        <f>Recoveries!C136</f>
        <v>MD-UROL Urology, General</v>
      </c>
      <c r="D136" s="27" t="str">
        <f>Recoveries!D136</f>
        <v>All UROL Orgs</v>
      </c>
      <c r="E136" s="9" t="str">
        <f>Recoveries!E136</f>
        <v>Medicine</v>
      </c>
      <c r="F136" s="15">
        <v>231.7</v>
      </c>
      <c r="G136" s="15">
        <v>12.840000000000003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2443.91</v>
      </c>
      <c r="N136" s="15">
        <v>0</v>
      </c>
      <c r="O136" s="15">
        <v>0</v>
      </c>
      <c r="P136" s="15">
        <v>0</v>
      </c>
      <c r="Q136" s="15">
        <f t="shared" si="2"/>
        <v>0</v>
      </c>
      <c r="R136" s="16">
        <f>IF(ISERROR(VLOOKUP($B136,[1]!Dept_Amt,4,FALSE)),0,VLOOKUP($B136,[1]!Dept_Amt,4,FALSE))</f>
        <v>2688.45</v>
      </c>
    </row>
    <row r="137" spans="1:18" hidden="1" outlineLevel="2" x14ac:dyDescent="0.25">
      <c r="A137" s="9" t="str">
        <f>Recoveries!A137</f>
        <v>41275 MD-DHCR Medicine</v>
      </c>
      <c r="B137" s="9" t="str">
        <f>Recoveries!B137</f>
        <v>41275</v>
      </c>
      <c r="C137" s="9" t="str">
        <f>Recoveries!C137</f>
        <v>MD-DHCR Medicine</v>
      </c>
      <c r="D137" s="27" t="str">
        <f>Recoveries!D137</f>
        <v>MD-DHCR Medicine</v>
      </c>
      <c r="E137" s="9" t="str">
        <f>Recoveries!E137</f>
        <v>Medicine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f t="shared" si="2"/>
        <v>0</v>
      </c>
      <c r="R137" s="16">
        <f>IF(ISERROR(VLOOKUP($B137,[1]!Dept_Amt,4,FALSE)),0,VLOOKUP($B137,[1]!Dept_Amt,4,FALSE))</f>
        <v>0</v>
      </c>
    </row>
    <row r="138" spans="1:18" outlineLevel="1" collapsed="1" x14ac:dyDescent="0.25">
      <c r="E138" s="11" t="s">
        <v>747</v>
      </c>
      <c r="F138" s="15">
        <f>SUBTOTAL(9,F4:F137)</f>
        <v>1296090.2699999996</v>
      </c>
      <c r="G138" s="15">
        <f>SUBTOTAL(9,G4:G137)</f>
        <v>957678.29000000039</v>
      </c>
      <c r="H138" s="15">
        <f>SUBTOTAL(9,H4:H137)</f>
        <v>860824.89999999956</v>
      </c>
      <c r="I138" s="15">
        <f>SUBTOTAL(9,I4:I137)</f>
        <v>1072022.4300000004</v>
      </c>
      <c r="J138" s="15">
        <f>SUBTOTAL(9,J4:J137)</f>
        <v>829713.18999999971</v>
      </c>
      <c r="K138" s="15">
        <f>SUBTOTAL(9,K4:K137)</f>
        <v>913977.47</v>
      </c>
      <c r="L138" s="15">
        <f>SUBTOTAL(9,L4:L137)</f>
        <v>756457.40000000026</v>
      </c>
      <c r="M138" s="15">
        <f>SUBTOTAL(9,M4:M137)</f>
        <v>959524.66999999946</v>
      </c>
      <c r="N138" s="15">
        <f>SUBTOTAL(9,N4:N137)</f>
        <v>1081229.9200000009</v>
      </c>
      <c r="O138" s="15">
        <f>SUBTOTAL(9,O4:O137)</f>
        <v>896049.18000000028</v>
      </c>
      <c r="P138" s="15">
        <f>SUBTOTAL(9,P4:P137)</f>
        <v>913023.76999999944</v>
      </c>
      <c r="Q138" s="15">
        <f>SUBTOTAL(9,Q4:Q137)</f>
        <v>496078.8</v>
      </c>
      <c r="R138" s="16">
        <f>SUBTOTAL(9,R4:R137)</f>
        <v>11032670.290000001</v>
      </c>
    </row>
    <row r="139" spans="1:18" outlineLevel="1" x14ac:dyDescent="0.25"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f t="shared" si="2"/>
        <v>0</v>
      </c>
      <c r="R139" s="16">
        <f>IF(ISERROR(VLOOKUP($B139,[1]!Dept_Amt,4,FALSE)),0,VLOOKUP($B139,[1]!Dept_Amt,4,FALSE))</f>
        <v>0</v>
      </c>
    </row>
    <row r="140" spans="1:18" hidden="1" outlineLevel="2" x14ac:dyDescent="0.25">
      <c r="A140" s="9" t="str">
        <f>Recoveries!A140</f>
        <v>31100 AR-Deans Office</v>
      </c>
      <c r="B140" s="9" t="str">
        <f>Recoveries!B140</f>
        <v>31100</v>
      </c>
      <c r="C140" s="9" t="str">
        <f>Recoveries!C140</f>
        <v>AR-Deans Office</v>
      </c>
      <c r="D140" s="27" t="str">
        <f>Recoveries!D140</f>
        <v>AR-Deans Office</v>
      </c>
      <c r="E140" s="9" t="str">
        <f>Recoveries!E140</f>
        <v>Other Schools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f t="shared" si="2"/>
        <v>0</v>
      </c>
      <c r="R140" s="16">
        <f>IF(ISERROR(VLOOKUP($B140,[1]!Dept_Amt,4,FALSE)),0,VLOOKUP($B140,[1]!Dept_Amt,4,FALSE))</f>
        <v>0</v>
      </c>
    </row>
    <row r="141" spans="1:18" hidden="1" outlineLevel="2" x14ac:dyDescent="0.25">
      <c r="A141" s="9" t="str">
        <f>Recoveries!A141</f>
        <v>31101 AR-Computing Technologies</v>
      </c>
      <c r="B141" s="9" t="str">
        <f>Recoveries!B141</f>
        <v>31101</v>
      </c>
      <c r="C141" s="9" t="str">
        <f>Recoveries!C141</f>
        <v>AR-Computing Technologies</v>
      </c>
      <c r="D141" s="27" t="str">
        <f>Recoveries!D141</f>
        <v>Architecture</v>
      </c>
      <c r="E141" s="9" t="str">
        <f>Recoveries!E141</f>
        <v>Other Schools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f t="shared" si="2"/>
        <v>0</v>
      </c>
      <c r="R141" s="16">
        <f>IF(ISERROR(VLOOKUP($B141,[1]!Dept_Amt,4,FALSE)),0,VLOOKUP($B141,[1]!Dept_Amt,4,FALSE))</f>
        <v>0</v>
      </c>
    </row>
    <row r="142" spans="1:18" hidden="1" outlineLevel="2" x14ac:dyDescent="0.25">
      <c r="A142" s="9" t="str">
        <f>Recoveries!A142</f>
        <v>31105 AR-Landscape Dept</v>
      </c>
      <c r="B142" s="9" t="str">
        <f>Recoveries!B142</f>
        <v>31105</v>
      </c>
      <c r="C142" s="9" t="str">
        <f>Recoveries!C142</f>
        <v>AR-Landscape Dept</v>
      </c>
      <c r="D142" s="27" t="str">
        <f>Recoveries!D142</f>
        <v>Architecture</v>
      </c>
      <c r="E142" s="9" t="str">
        <f>Recoveries!E142</f>
        <v>Other Schools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f t="shared" si="2"/>
        <v>0</v>
      </c>
      <c r="R142" s="16">
        <f>IF(ISERROR(VLOOKUP($B142,[1]!Dept_Amt,4,FALSE)),0,VLOOKUP($B142,[1]!Dept_Amt,4,FALSE))</f>
        <v>0</v>
      </c>
    </row>
    <row r="143" spans="1:18" hidden="1" outlineLevel="2" x14ac:dyDescent="0.25">
      <c r="A143" s="9" t="str">
        <f>Recoveries!A143</f>
        <v>31110 AR-Planning Dept</v>
      </c>
      <c r="B143" s="9" t="str">
        <f>Recoveries!B143</f>
        <v>31110</v>
      </c>
      <c r="C143" s="9" t="str">
        <f>Recoveries!C143</f>
        <v>AR-Planning Dept</v>
      </c>
      <c r="D143" s="27" t="str">
        <f>Recoveries!D143</f>
        <v>Architecture</v>
      </c>
      <c r="E143" s="9" t="str">
        <f>Recoveries!E143</f>
        <v>Other Schools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f t="shared" si="2"/>
        <v>0</v>
      </c>
      <c r="R143" s="16">
        <f>IF(ISERROR(VLOOKUP($B143,[1]!Dept_Amt,4,FALSE)),0,VLOOKUP($B143,[1]!Dept_Amt,4,FALSE))</f>
        <v>0</v>
      </c>
    </row>
    <row r="144" spans="1:18" hidden="1" outlineLevel="2" x14ac:dyDescent="0.25">
      <c r="A144" s="9" t="str">
        <f>Recoveries!A144</f>
        <v>31115 AR-Arch History Dept</v>
      </c>
      <c r="B144" s="9" t="str">
        <f>Recoveries!B144</f>
        <v>31115</v>
      </c>
      <c r="C144" s="9" t="str">
        <f>Recoveries!C144</f>
        <v>AR-Arch History Dept</v>
      </c>
      <c r="D144" s="27" t="str">
        <f>Recoveries!D144</f>
        <v>Architecture</v>
      </c>
      <c r="E144" s="9" t="str">
        <f>Recoveries!E144</f>
        <v>Other Schools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f t="shared" si="2"/>
        <v>0</v>
      </c>
      <c r="R144" s="16">
        <f>IF(ISERROR(VLOOKUP($B144,[1]!Dept_Amt,4,FALSE)),0,VLOOKUP($B144,[1]!Dept_Amt,4,FALSE))</f>
        <v>0</v>
      </c>
    </row>
    <row r="145" spans="1:18" hidden="1" outlineLevel="2" x14ac:dyDescent="0.25">
      <c r="A145" s="9" t="str">
        <f>Recoveries!A145</f>
        <v>31120 AR-Arch Dept</v>
      </c>
      <c r="B145" s="9" t="str">
        <f>Recoveries!B145</f>
        <v>31120</v>
      </c>
      <c r="C145" s="9" t="str">
        <f>Recoveries!C145</f>
        <v>AR-Arch Dept</v>
      </c>
      <c r="D145" s="27" t="str">
        <f>Recoveries!D145</f>
        <v>Architecture</v>
      </c>
      <c r="E145" s="9" t="str">
        <f>Recoveries!E145</f>
        <v>Other Schools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f t="shared" si="2"/>
        <v>0</v>
      </c>
      <c r="R145" s="16">
        <f>IF(ISERROR(VLOOKUP($B145,[1]!Dept_Amt,4,FALSE)),0,VLOOKUP($B145,[1]!Dept_Amt,4,FALSE))</f>
        <v>0</v>
      </c>
    </row>
    <row r="146" spans="1:18" hidden="1" outlineLevel="2" x14ac:dyDescent="0.25">
      <c r="A146" s="9" t="str">
        <f>Recoveries!A146</f>
        <v>31125 AR-Environ Negotiation</v>
      </c>
      <c r="B146" s="9" t="str">
        <f>Recoveries!B146</f>
        <v>31125</v>
      </c>
      <c r="C146" s="9" t="str">
        <f>Recoveries!C146</f>
        <v>AR-Environ Negotiation</v>
      </c>
      <c r="D146" s="27" t="str">
        <f>Recoveries!D146</f>
        <v>Architecture</v>
      </c>
      <c r="E146" s="9" t="str">
        <f>Recoveries!E146</f>
        <v>Other Schools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f t="shared" si="2"/>
        <v>0</v>
      </c>
      <c r="R146" s="16">
        <f>IF(ISERROR(VLOOKUP($B146,[1]!Dept_Amt,4,FALSE)),0,VLOOKUP($B146,[1]!Dept_Amt,4,FALSE))</f>
        <v>0</v>
      </c>
    </row>
    <row r="147" spans="1:18" hidden="1" outlineLevel="2" x14ac:dyDescent="0.25">
      <c r="A147" s="9" t="str">
        <f>Recoveries!A147</f>
        <v>32000 MC-Dean's Admin</v>
      </c>
      <c r="B147" s="9" t="str">
        <f>Recoveries!B147</f>
        <v>32000</v>
      </c>
      <c r="C147" s="9" t="str">
        <f>Recoveries!C147</f>
        <v>MC-Dean's Admin</v>
      </c>
      <c r="D147" s="27" t="str">
        <f>Recoveries!D147</f>
        <v>Commerce</v>
      </c>
      <c r="E147" s="9" t="str">
        <f>Recoveries!E147</f>
        <v>Other Schools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f t="shared" si="2"/>
        <v>0</v>
      </c>
      <c r="R147" s="16">
        <f>IF(ISERROR(VLOOKUP($B147,[1]!Dept_Amt,4,FALSE)),0,VLOOKUP($B147,[1]!Dept_Amt,4,FALSE))</f>
        <v>0</v>
      </c>
    </row>
    <row r="148" spans="1:18" hidden="1" outlineLevel="2" x14ac:dyDescent="0.25">
      <c r="A148" s="9" t="str">
        <f>Recoveries!A148</f>
        <v>31135 LW-Law School Central</v>
      </c>
      <c r="B148" s="9" t="str">
        <f>Recoveries!B148</f>
        <v>31135</v>
      </c>
      <c r="C148" s="9" t="str">
        <f>Recoveries!C148</f>
        <v>LW-Law School Central</v>
      </c>
      <c r="D148" s="27" t="str">
        <f>Recoveries!D148</f>
        <v>Law</v>
      </c>
      <c r="E148" s="9" t="str">
        <f>Recoveries!E148</f>
        <v>Other Schools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f t="shared" si="2"/>
        <v>0</v>
      </c>
      <c r="R148" s="16">
        <f>IF(ISERROR(VLOOKUP($B148,[1]!Dept_Amt,4,FALSE)),0,VLOOKUP($B148,[1]!Dept_Amt,4,FALSE))</f>
        <v>0</v>
      </c>
    </row>
    <row r="149" spans="1:18" hidden="1" outlineLevel="2" x14ac:dyDescent="0.25">
      <c r="A149" s="9" t="s">
        <v>97</v>
      </c>
      <c r="B149" s="9" t="str">
        <f>Recoveries!B149</f>
        <v>40100</v>
      </c>
      <c r="C149" s="9" t="str">
        <f>Recoveries!C149</f>
        <v>NR-Nursing: Admin</v>
      </c>
      <c r="D149" s="27" t="str">
        <f>Recoveries!D149</f>
        <v>Nursing</v>
      </c>
      <c r="E149" s="9" t="str">
        <f>Recoveries!E149</f>
        <v>Other Schools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f t="shared" si="2"/>
        <v>0</v>
      </c>
      <c r="R149" s="16">
        <f>IF(ISERROR(VLOOKUP($B149,[1]!Dept_Amt,4,FALSE)),0,VLOOKUP($B149,[1]!Dept_Amt,4,FALSE))</f>
        <v>0</v>
      </c>
    </row>
    <row r="150" spans="1:18" hidden="1" outlineLevel="2" x14ac:dyDescent="0.25">
      <c r="A150" s="9" t="s">
        <v>688</v>
      </c>
      <c r="B150" s="9" t="str">
        <f>Recoveries!B150</f>
        <v>40105</v>
      </c>
      <c r="C150" s="9" t="str">
        <f>Recoveries!C150</f>
        <v>NR-Nursing: Faculty</v>
      </c>
      <c r="D150" s="27" t="str">
        <f>Recoveries!D150</f>
        <v>Nursing</v>
      </c>
      <c r="E150" s="9" t="str">
        <f>Recoveries!E150</f>
        <v>Other Schools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f t="shared" si="2"/>
        <v>0</v>
      </c>
      <c r="R150" s="16">
        <f>IF(ISERROR(VLOOKUP($B150,[1]!Dept_Amt,4,FALSE)),0,VLOOKUP($B150,[1]!Dept_Amt,4,FALSE))</f>
        <v>0</v>
      </c>
    </row>
    <row r="151" spans="1:18" outlineLevel="1" collapsed="1" x14ac:dyDescent="0.25">
      <c r="E151" s="11" t="s">
        <v>748</v>
      </c>
      <c r="F151" s="15">
        <f>SUBTOTAL(9,F140:F150)</f>
        <v>0</v>
      </c>
      <c r="G151" s="15">
        <f>SUBTOTAL(9,G140:G150)</f>
        <v>0</v>
      </c>
      <c r="H151" s="15">
        <f>SUBTOTAL(9,H140:H150)</f>
        <v>0</v>
      </c>
      <c r="I151" s="15">
        <f>SUBTOTAL(9,I140:I150)</f>
        <v>0</v>
      </c>
      <c r="J151" s="15">
        <f>SUBTOTAL(9,J140:J150)</f>
        <v>0</v>
      </c>
      <c r="K151" s="15">
        <f>SUBTOTAL(9,K140:K150)</f>
        <v>0</v>
      </c>
      <c r="L151" s="15">
        <f>SUBTOTAL(9,L140:L150)</f>
        <v>0</v>
      </c>
      <c r="M151" s="15">
        <f>SUBTOTAL(9,M140:M150)</f>
        <v>0</v>
      </c>
      <c r="N151" s="15">
        <f>SUBTOTAL(9,N140:N150)</f>
        <v>0</v>
      </c>
      <c r="O151" s="15">
        <f>SUBTOTAL(9,O140:O150)</f>
        <v>0</v>
      </c>
      <c r="P151" s="15">
        <f>SUBTOTAL(9,P140:P150)</f>
        <v>0</v>
      </c>
      <c r="Q151" s="15">
        <f>SUBTOTAL(9,Q140:Q150)</f>
        <v>0</v>
      </c>
      <c r="R151" s="16">
        <f>SUBTOTAL(9,R140:R150)</f>
        <v>0</v>
      </c>
    </row>
    <row r="152" spans="1:18" outlineLevel="1" x14ac:dyDescent="0.25"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f t="shared" si="2"/>
        <v>0</v>
      </c>
      <c r="R152" s="16">
        <f>IF(ISERROR(VLOOKUP($B152,[1]!Dept_Amt,4,FALSE)),0,VLOOKUP($B152,[1]!Dept_Amt,4,FALSE))</f>
        <v>0</v>
      </c>
    </row>
    <row r="153" spans="1:18" hidden="1" outlineLevel="2" x14ac:dyDescent="0.25">
      <c r="A153" s="9" t="str">
        <f>Recoveries!A153</f>
        <v>12140 WS-Controller</v>
      </c>
      <c r="B153" s="9" t="str">
        <f>Recoveries!B153</f>
        <v>12140</v>
      </c>
      <c r="C153" s="9" t="str">
        <f>Recoveries!C153</f>
        <v>WS-Controller</v>
      </c>
      <c r="D153" s="27" t="str">
        <f>Recoveries!D153</f>
        <v>WS-Controller</v>
      </c>
      <c r="E153" s="9" t="str">
        <f>Recoveries!E153</f>
        <v>UVA Wise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f t="shared" si="2"/>
        <v>0</v>
      </c>
      <c r="R153" s="16">
        <f>IF(ISERROR(VLOOKUP($B153,[1]!Dept_Amt,4,FALSE)),0,VLOOKUP($B153,[1]!Dept_Amt,4,FALSE))</f>
        <v>0</v>
      </c>
    </row>
    <row r="154" spans="1:18" hidden="1" outlineLevel="2" x14ac:dyDescent="0.25">
      <c r="A154" s="9" t="str">
        <f>Recoveries!A154</f>
        <v>12150 WS-Grants Mgmt</v>
      </c>
      <c r="B154" s="9" t="str">
        <f>Recoveries!B154</f>
        <v>12150</v>
      </c>
      <c r="C154" s="9" t="str">
        <f>Recoveries!C154</f>
        <v>WS-Grants Mgmt</v>
      </c>
      <c r="D154" s="27" t="str">
        <f>Recoveries!D154</f>
        <v>WS-Grants Mgmt</v>
      </c>
      <c r="E154" s="9" t="str">
        <f>Recoveries!E154</f>
        <v>UVA Wise</v>
      </c>
      <c r="F154" s="15">
        <v>22966.720000000001</v>
      </c>
      <c r="G154" s="15">
        <v>10442.459999999999</v>
      </c>
      <c r="H154" s="15">
        <v>13184.089999999997</v>
      </c>
      <c r="I154" s="15">
        <v>15175.32</v>
      </c>
      <c r="J154" s="15">
        <v>14198.070000000007</v>
      </c>
      <c r="K154" s="15">
        <v>13302.429999999993</v>
      </c>
      <c r="L154" s="15">
        <v>11733.190000000002</v>
      </c>
      <c r="M154" s="15">
        <v>11044.990000000005</v>
      </c>
      <c r="N154" s="15">
        <v>15419.069999999992</v>
      </c>
      <c r="O154" s="15">
        <v>16226.690000000002</v>
      </c>
      <c r="P154" s="15">
        <v>12424.75</v>
      </c>
      <c r="Q154" s="15">
        <f t="shared" si="2"/>
        <v>22824.53</v>
      </c>
      <c r="R154" s="16">
        <f>IF(ISERROR(VLOOKUP($B154,[1]!Dept_Amt,4,FALSE)),0,VLOOKUP($B154,[1]!Dept_Amt,4,FALSE))</f>
        <v>178942.31</v>
      </c>
    </row>
    <row r="155" spans="1:18" outlineLevel="1" collapsed="1" x14ac:dyDescent="0.25">
      <c r="E155" s="11" t="s">
        <v>749</v>
      </c>
      <c r="F155" s="15">
        <f>SUBTOTAL(9,F153:F154)</f>
        <v>22966.720000000001</v>
      </c>
      <c r="G155" s="15">
        <f>SUBTOTAL(9,G153:G154)</f>
        <v>10442.459999999999</v>
      </c>
      <c r="H155" s="15">
        <f>SUBTOTAL(9,H153:H154)</f>
        <v>13184.089999999997</v>
      </c>
      <c r="I155" s="15">
        <f>SUBTOTAL(9,I153:I154)</f>
        <v>15175.32</v>
      </c>
      <c r="J155" s="15">
        <f>SUBTOTAL(9,J153:J154)</f>
        <v>14198.070000000007</v>
      </c>
      <c r="K155" s="15">
        <f>SUBTOTAL(9,K153:K154)</f>
        <v>13302.429999999993</v>
      </c>
      <c r="L155" s="15">
        <f>SUBTOTAL(9,L153:L154)</f>
        <v>11733.190000000002</v>
      </c>
      <c r="M155" s="15">
        <f>SUBTOTAL(9,M153:M154)</f>
        <v>11044.990000000005</v>
      </c>
      <c r="N155" s="15">
        <f>SUBTOTAL(9,N153:N154)</f>
        <v>15419.069999999992</v>
      </c>
      <c r="O155" s="15">
        <f>SUBTOTAL(9,O153:O154)</f>
        <v>16226.690000000002</v>
      </c>
      <c r="P155" s="15">
        <f>SUBTOTAL(9,P153:P154)</f>
        <v>12424.75</v>
      </c>
      <c r="Q155" s="15">
        <f>SUBTOTAL(9,Q153:Q154)</f>
        <v>22824.53</v>
      </c>
      <c r="R155" s="16">
        <f>SUBTOTAL(9,R153:R154)</f>
        <v>178942.31</v>
      </c>
    </row>
    <row r="156" spans="1:18" outlineLevel="1" x14ac:dyDescent="0.25"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f t="shared" si="2"/>
        <v>0</v>
      </c>
      <c r="R156" s="16">
        <f>IF(ISERROR(VLOOKUP($B156,[1]!Dept_Amt,4,FALSE)),0,VLOOKUP($B156,[1]!Dept_Amt,4,FALSE))</f>
        <v>0</v>
      </c>
    </row>
    <row r="157" spans="1:18" hidden="1" outlineLevel="2" x14ac:dyDescent="0.25">
      <c r="A157" s="9" t="str">
        <f>Recoveries!A157</f>
        <v>31250 EN-Deans Office</v>
      </c>
      <c r="B157" s="9" t="str">
        <f>Recoveries!B157</f>
        <v>31250</v>
      </c>
      <c r="C157" s="9" t="str">
        <f>Recoveries!C157</f>
        <v>EN-Deans Office</v>
      </c>
      <c r="D157" s="27" t="str">
        <f>Recoveries!D157</f>
        <v>EN-Deans Office</v>
      </c>
      <c r="E157" s="9" t="str">
        <f>Recoveries!E157</f>
        <v>Engineering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f t="shared" si="2"/>
        <v>0</v>
      </c>
      <c r="R157" s="16">
        <f>IF(ISERROR(VLOOKUP($B157,[1]!Dept_Amt,4,FALSE)),0,VLOOKUP($B157,[1]!Dept_Amt,4,FALSE))</f>
        <v>0</v>
      </c>
    </row>
    <row r="158" spans="1:18" hidden="1" outlineLevel="2" x14ac:dyDescent="0.25">
      <c r="A158" s="9" t="str">
        <f>Recoveries!A158</f>
        <v>31312 EN-Applied Research Institute</v>
      </c>
      <c r="B158" s="9" t="str">
        <f>Recoveries!B158</f>
        <v>31312</v>
      </c>
      <c r="C158" s="9" t="str">
        <f>Recoveries!C158</f>
        <v>EN-Applied Research Institute</v>
      </c>
      <c r="D158" s="27" t="str">
        <f>Recoveries!D158</f>
        <v>EN-Applied Research Institute</v>
      </c>
      <c r="E158" s="9" t="str">
        <f>Recoveries!E158</f>
        <v>Engineering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f t="shared" si="2"/>
        <v>0</v>
      </c>
      <c r="R158" s="16">
        <f>IF(ISERROR(VLOOKUP($B158,[1]!Dept_Amt,4,FALSE)),0,VLOOKUP($B158,[1]!Dept_Amt,4,FALSE))</f>
        <v>0</v>
      </c>
    </row>
    <row r="159" spans="1:18" hidden="1" outlineLevel="2" x14ac:dyDescent="0.25">
      <c r="A159" s="9" t="str">
        <f>Recoveries!A159</f>
        <v>31315 EN-Biomed Engr Dept</v>
      </c>
      <c r="B159" s="9" t="str">
        <f>Recoveries!B159</f>
        <v>31315</v>
      </c>
      <c r="C159" s="9" t="str">
        <f>Recoveries!C159</f>
        <v>EN-Biomed Engr Dept</v>
      </c>
      <c r="D159" s="27" t="str">
        <f>Recoveries!D159</f>
        <v>EN-Biomed Engr Dept</v>
      </c>
      <c r="E159" s="9" t="str">
        <f>Recoveries!E159</f>
        <v>Engineering</v>
      </c>
      <c r="F159" s="15">
        <v>23716.71</v>
      </c>
      <c r="G159" s="15">
        <v>16867.43</v>
      </c>
      <c r="H159" s="15">
        <v>12793</v>
      </c>
      <c r="I159" s="15">
        <v>18151.759999999995</v>
      </c>
      <c r="J159" s="15">
        <v>18963.560000000012</v>
      </c>
      <c r="K159" s="15">
        <v>15863.619999999995</v>
      </c>
      <c r="L159" s="15">
        <v>16691.919999999998</v>
      </c>
      <c r="M159" s="15">
        <v>22923.26999999999</v>
      </c>
      <c r="N159" s="15">
        <v>24984.150000000023</v>
      </c>
      <c r="O159" s="15">
        <v>19100.129999999976</v>
      </c>
      <c r="P159" s="15">
        <v>18097.809999999998</v>
      </c>
      <c r="Q159" s="15">
        <f t="shared" si="2"/>
        <v>14449.360000000015</v>
      </c>
      <c r="R159" s="16">
        <f>IF(ISERROR(VLOOKUP($B159,[1]!Dept_Amt,4,FALSE)),0,VLOOKUP($B159,[1]!Dept_Amt,4,FALSE))</f>
        <v>222602.72</v>
      </c>
    </row>
    <row r="160" spans="1:18" hidden="1" outlineLevel="2" x14ac:dyDescent="0.25">
      <c r="A160" s="9" t="str">
        <f>Recoveries!A160</f>
        <v>31320 EN-Chem Engr Dept</v>
      </c>
      <c r="B160" s="9" t="str">
        <f>Recoveries!B160</f>
        <v>31320</v>
      </c>
      <c r="C160" s="9" t="str">
        <f>Recoveries!C160</f>
        <v>EN-Chem Engr Dept</v>
      </c>
      <c r="D160" s="27" t="str">
        <f>Recoveries!D160</f>
        <v>EN-Chem Engr Dept</v>
      </c>
      <c r="E160" s="9" t="str">
        <f>Recoveries!E160</f>
        <v>Engineering</v>
      </c>
      <c r="F160" s="15">
        <v>19179.86</v>
      </c>
      <c r="G160" s="15">
        <v>13002</v>
      </c>
      <c r="H160" s="15">
        <v>9683.68</v>
      </c>
      <c r="I160" s="15">
        <v>10514.669999999998</v>
      </c>
      <c r="J160" s="15">
        <v>8034.2099999999991</v>
      </c>
      <c r="K160" s="15">
        <v>8326.89</v>
      </c>
      <c r="L160" s="15">
        <v>9435.9600000000064</v>
      </c>
      <c r="M160" s="15">
        <v>6934.7799999999988</v>
      </c>
      <c r="N160" s="15">
        <v>13681.830000000002</v>
      </c>
      <c r="O160" s="15">
        <v>8926.0199999999895</v>
      </c>
      <c r="P160" s="15">
        <v>9470.6900000000023</v>
      </c>
      <c r="Q160" s="15">
        <f t="shared" si="2"/>
        <v>13235.210000000006</v>
      </c>
      <c r="R160" s="16">
        <f>IF(ISERROR(VLOOKUP($B160,[1]!Dept_Amt,4,FALSE)),0,VLOOKUP($B160,[1]!Dept_Amt,4,FALSE))</f>
        <v>130425.8</v>
      </c>
    </row>
    <row r="161" spans="1:18" hidden="1" outlineLevel="2" x14ac:dyDescent="0.25">
      <c r="A161" s="9" t="str">
        <f>Recoveries!A161</f>
        <v>31325 EN-Civil Engr Dept</v>
      </c>
      <c r="B161" s="9" t="str">
        <f>Recoveries!B161</f>
        <v>31325</v>
      </c>
      <c r="C161" s="9" t="str">
        <f>Recoveries!C161</f>
        <v>EN-Civil Engr Dept</v>
      </c>
      <c r="D161" s="27" t="str">
        <f>Recoveries!D161</f>
        <v>EN-Civil Engr Dept</v>
      </c>
      <c r="E161" s="9" t="str">
        <f>Recoveries!E161</f>
        <v>Engineering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f t="shared" si="2"/>
        <v>0</v>
      </c>
      <c r="R161" s="16">
        <f>IF(ISERROR(VLOOKUP($B161,[1]!Dept_Amt,4,FALSE)),0,VLOOKUP($B161,[1]!Dept_Amt,4,FALSE))</f>
        <v>0</v>
      </c>
    </row>
    <row r="162" spans="1:18" hidden="1" outlineLevel="2" x14ac:dyDescent="0.25">
      <c r="A162" s="9" t="str">
        <f>Recoveries!A162</f>
        <v>31330 EN-Comp Science Dept</v>
      </c>
      <c r="B162" s="9" t="str">
        <f>Recoveries!B162</f>
        <v>31330</v>
      </c>
      <c r="C162" s="9" t="str">
        <f>Recoveries!C162</f>
        <v>EN-Comp Science Dept</v>
      </c>
      <c r="D162" s="27" t="str">
        <f>Recoveries!D162</f>
        <v>EN-Comp Science Dept</v>
      </c>
      <c r="E162" s="9" t="str">
        <f>Recoveries!E162</f>
        <v>Engineering</v>
      </c>
      <c r="F162" s="15">
        <v>32542.59</v>
      </c>
      <c r="G162" s="15">
        <v>21936.600000000002</v>
      </c>
      <c r="H162" s="15">
        <v>24131.130000000005</v>
      </c>
      <c r="I162" s="15">
        <v>29535.719999999987</v>
      </c>
      <c r="J162" s="15">
        <v>23997.520000000004</v>
      </c>
      <c r="K162" s="15">
        <v>23067.290000000008</v>
      </c>
      <c r="L162" s="15">
        <v>29841.489999999991</v>
      </c>
      <c r="M162" s="15">
        <v>19831.809999999998</v>
      </c>
      <c r="N162" s="15">
        <v>28330.839999999997</v>
      </c>
      <c r="O162" s="15">
        <v>20828.49000000002</v>
      </c>
      <c r="P162" s="15">
        <v>26626.540000000008</v>
      </c>
      <c r="Q162" s="15">
        <f t="shared" si="2"/>
        <v>17795.929999999993</v>
      </c>
      <c r="R162" s="16">
        <f>IF(ISERROR(VLOOKUP($B162,[1]!Dept_Amt,4,FALSE)),0,VLOOKUP($B162,[1]!Dept_Amt,4,FALSE))</f>
        <v>298465.95</v>
      </c>
    </row>
    <row r="163" spans="1:18" hidden="1" outlineLevel="2" x14ac:dyDescent="0.25">
      <c r="A163" s="9" t="str">
        <f>Recoveries!A163</f>
        <v>31335 EN-Elec/Computer Engr Dept</v>
      </c>
      <c r="B163" s="9" t="str">
        <f>Recoveries!B163</f>
        <v>31335</v>
      </c>
      <c r="C163" s="9" t="str">
        <f>Recoveries!C163</f>
        <v>EN-Elec/Computer Engr Dept</v>
      </c>
      <c r="D163" s="27" t="str">
        <f>Recoveries!D163</f>
        <v>EN-Elec/Computer Engr Dept</v>
      </c>
      <c r="E163" s="9" t="str">
        <f>Recoveries!E163</f>
        <v>Engineering</v>
      </c>
      <c r="F163" s="15">
        <v>39186.82</v>
      </c>
      <c r="G163" s="15">
        <v>25897.22</v>
      </c>
      <c r="H163" s="15">
        <v>18155.749999999993</v>
      </c>
      <c r="I163" s="15">
        <v>15700.850000000006</v>
      </c>
      <c r="J163" s="15">
        <v>15783.75</v>
      </c>
      <c r="K163" s="15">
        <v>14130.470000000001</v>
      </c>
      <c r="L163" s="15">
        <v>14652.169999999998</v>
      </c>
      <c r="M163" s="15">
        <v>16974.380000000005</v>
      </c>
      <c r="N163" s="15">
        <v>14456.779999999999</v>
      </c>
      <c r="O163" s="15">
        <v>13002</v>
      </c>
      <c r="P163" s="15">
        <v>20406.559999999998</v>
      </c>
      <c r="Q163" s="15">
        <f t="shared" si="2"/>
        <v>19623.660000000003</v>
      </c>
      <c r="R163" s="16">
        <f>IF(ISERROR(VLOOKUP($B163,[1]!Dept_Amt,4,FALSE)),0,VLOOKUP($B163,[1]!Dept_Amt,4,FALSE))</f>
        <v>227970.41</v>
      </c>
    </row>
    <row r="164" spans="1:18" hidden="1" outlineLevel="2" x14ac:dyDescent="0.25">
      <c r="A164" s="9" t="str">
        <f>Recoveries!A164</f>
        <v>31340 EN-Mat Sci/Engr Dept</v>
      </c>
      <c r="B164" s="9" t="str">
        <f>Recoveries!B164</f>
        <v>31340</v>
      </c>
      <c r="C164" s="9" t="str">
        <f>Recoveries!C164</f>
        <v>EN-Mat Sci/Engr Dept</v>
      </c>
      <c r="D164" s="27" t="str">
        <f>Recoveries!D164</f>
        <v>EN-Mat Sci/Engr Dept</v>
      </c>
      <c r="E164" s="9" t="str">
        <f>Recoveries!E164</f>
        <v>Engineering</v>
      </c>
      <c r="F164" s="15">
        <v>45485.15</v>
      </c>
      <c r="G164" s="15">
        <v>38645.170000000006</v>
      </c>
      <c r="H164" s="15">
        <v>18440.699999999997</v>
      </c>
      <c r="I164" s="15">
        <v>19865.03</v>
      </c>
      <c r="J164" s="15">
        <v>18261.699999999997</v>
      </c>
      <c r="K164" s="15">
        <v>16303.790000000008</v>
      </c>
      <c r="L164" s="15">
        <v>19306.649999999994</v>
      </c>
      <c r="M164" s="15">
        <v>15224.450000000012</v>
      </c>
      <c r="N164" s="15">
        <v>21502.229999999981</v>
      </c>
      <c r="O164" s="15">
        <v>19590.420000000013</v>
      </c>
      <c r="P164" s="15">
        <v>19082.660000000003</v>
      </c>
      <c r="Q164" s="15">
        <f t="shared" si="2"/>
        <v>14377.799999999988</v>
      </c>
      <c r="R164" s="16">
        <f>IF(ISERROR(VLOOKUP($B164,[1]!Dept_Amt,4,FALSE)),0,VLOOKUP($B164,[1]!Dept_Amt,4,FALSE))</f>
        <v>266085.75</v>
      </c>
    </row>
    <row r="165" spans="1:18" hidden="1" outlineLevel="2" x14ac:dyDescent="0.25">
      <c r="A165" s="9" t="str">
        <f>Recoveries!A165</f>
        <v>31345 EN-Mech/Aero Engr Dept</v>
      </c>
      <c r="B165" s="9" t="str">
        <f>Recoveries!B165</f>
        <v>31345</v>
      </c>
      <c r="C165" s="9" t="str">
        <f>Recoveries!C165</f>
        <v>EN-Mech/Aero Engr Dept</v>
      </c>
      <c r="D165" s="27" t="str">
        <f>Recoveries!D165</f>
        <v>EN-Mech/Aero Engr Dept</v>
      </c>
      <c r="E165" s="9" t="str">
        <f>Recoveries!E165</f>
        <v>Engineering</v>
      </c>
      <c r="F165" s="15">
        <v>34781.9</v>
      </c>
      <c r="G165" s="15">
        <v>21602.309999999998</v>
      </c>
      <c r="H165" s="15">
        <v>18492.96</v>
      </c>
      <c r="I165" s="15">
        <v>18720.86</v>
      </c>
      <c r="J165" s="15">
        <v>18440.550000000003</v>
      </c>
      <c r="K165" s="15">
        <v>18418.520000000004</v>
      </c>
      <c r="L165" s="15">
        <v>17539.850000000006</v>
      </c>
      <c r="M165" s="15">
        <v>15085.179999999993</v>
      </c>
      <c r="N165" s="15">
        <v>16132.449999999983</v>
      </c>
      <c r="O165" s="15">
        <v>18343.810000000027</v>
      </c>
      <c r="P165" s="15">
        <v>18269.079999999987</v>
      </c>
      <c r="Q165" s="15">
        <f t="shared" si="2"/>
        <v>15572.200000000012</v>
      </c>
      <c r="R165" s="16">
        <f>IF(ISERROR(VLOOKUP($B165,[1]!Dept_Amt,4,FALSE)),0,VLOOKUP($B165,[1]!Dept_Amt,4,FALSE))</f>
        <v>231399.67</v>
      </c>
    </row>
    <row r="166" spans="1:18" hidden="1" outlineLevel="2" x14ac:dyDescent="0.25">
      <c r="A166" s="9" t="str">
        <f>Recoveries!A166</f>
        <v>31350 EN-Sys/Info Engr Dept</v>
      </c>
      <c r="B166" s="9" t="str">
        <f>Recoveries!B166</f>
        <v>31350</v>
      </c>
      <c r="C166" s="9" t="str">
        <f>Recoveries!C166</f>
        <v>EN-Sys/Info Engr Dept</v>
      </c>
      <c r="D166" s="27" t="str">
        <f>Recoveries!D166</f>
        <v>EN-Sys/Info Engr Dept</v>
      </c>
      <c r="E166" s="9" t="str">
        <f>Recoveries!E166</f>
        <v>Engineering</v>
      </c>
      <c r="F166" s="15">
        <v>27454.16</v>
      </c>
      <c r="G166" s="15">
        <v>11135.359999999997</v>
      </c>
      <c r="H166" s="15">
        <v>6586.8300000000017</v>
      </c>
      <c r="I166" s="15">
        <v>7492.8100000000049</v>
      </c>
      <c r="J166" s="15">
        <v>5093.3699999999953</v>
      </c>
      <c r="K166" s="15">
        <v>9665.7400000000052</v>
      </c>
      <c r="L166" s="15">
        <v>13043.64</v>
      </c>
      <c r="M166" s="15">
        <v>9538.3799999999901</v>
      </c>
      <c r="N166" s="15">
        <v>9256.3100000000122</v>
      </c>
      <c r="O166" s="15">
        <v>9514.1599999999889</v>
      </c>
      <c r="P166" s="15">
        <v>10094.050000000003</v>
      </c>
      <c r="Q166" s="15">
        <f t="shared" si="2"/>
        <v>8662</v>
      </c>
      <c r="R166" s="16">
        <f>IF(ISERROR(VLOOKUP($B166,[1]!Dept_Amt,4,FALSE)),0,VLOOKUP($B166,[1]!Dept_Amt,4,FALSE))</f>
        <v>127536.81</v>
      </c>
    </row>
    <row r="167" spans="1:18" hidden="1" outlineLevel="2" x14ac:dyDescent="0.25">
      <c r="A167" s="9" t="str">
        <f>Recoveries!A167</f>
        <v>31355 EN-Tech/Culture/Commo Div</v>
      </c>
      <c r="B167" s="9" t="str">
        <f>Recoveries!B167</f>
        <v>31355</v>
      </c>
      <c r="C167" s="9" t="str">
        <f>Recoveries!C167</f>
        <v>EN-Tech/Culture/Commo Div</v>
      </c>
      <c r="D167" s="27" t="str">
        <f>Recoveries!D167</f>
        <v>EN-Tech/Culture/Commo Div</v>
      </c>
      <c r="E167" s="9" t="str">
        <f>Recoveries!E167</f>
        <v>Engineering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f t="shared" si="2"/>
        <v>0</v>
      </c>
      <c r="R167" s="16">
        <f>IF(ISERROR(VLOOKUP($B167,[1]!Dept_Amt,4,FALSE)),0,VLOOKUP($B167,[1]!Dept_Amt,4,FALSE))</f>
        <v>0</v>
      </c>
    </row>
    <row r="168" spans="1:18" hidden="1" outlineLevel="2" x14ac:dyDescent="0.25">
      <c r="A168" s="17" t="s">
        <v>234</v>
      </c>
      <c r="B168" s="9" t="str">
        <f>Recoveries!B168</f>
        <v>31360</v>
      </c>
      <c r="C168" s="9" t="str">
        <f>Recoveries!C168</f>
        <v>EN-Engineering and Society Total</v>
      </c>
      <c r="D168" s="27" t="str">
        <f>Recoveries!D168</f>
        <v>EN-Engineering and Society Total</v>
      </c>
      <c r="E168" s="9" t="str">
        <f>Recoveries!E168</f>
        <v>Engineering</v>
      </c>
      <c r="F168" s="15">
        <v>814.3</v>
      </c>
      <c r="G168" s="15">
        <v>1263.5600000000002</v>
      </c>
      <c r="H168" s="15">
        <v>691.04</v>
      </c>
      <c r="I168" s="15">
        <v>881.04</v>
      </c>
      <c r="J168" s="15">
        <v>774.37000000000035</v>
      </c>
      <c r="K168" s="15">
        <v>626.1299999999992</v>
      </c>
      <c r="L168" s="15">
        <v>575.48000000000047</v>
      </c>
      <c r="M168" s="15">
        <v>940.88000000000011</v>
      </c>
      <c r="N168" s="15">
        <v>1028.3999999999996</v>
      </c>
      <c r="O168" s="15">
        <v>1202.6799999999994</v>
      </c>
      <c r="P168" s="15">
        <v>858.17000000000007</v>
      </c>
      <c r="Q168" s="15">
        <f t="shared" si="2"/>
        <v>1677.630000000001</v>
      </c>
      <c r="R168" s="16">
        <f>IF(ISERROR(VLOOKUP($B168,[1]!Dept_Amt,4,FALSE)),0,VLOOKUP($B168,[1]!Dept_Amt,4,FALSE))</f>
        <v>11333.68</v>
      </c>
    </row>
    <row r="169" spans="1:18" hidden="1" outlineLevel="2" x14ac:dyDescent="0.25">
      <c r="A169" s="17" t="s">
        <v>673</v>
      </c>
      <c r="B169" s="9" t="str">
        <f>Recoveries!B169</f>
        <v>31365</v>
      </c>
      <c r="C169" s="9" t="s">
        <v>744</v>
      </c>
      <c r="D169" s="27" t="s">
        <v>744</v>
      </c>
      <c r="E169" s="9" t="str">
        <f>Recoveries!E169</f>
        <v>Engineering</v>
      </c>
      <c r="F169" s="15">
        <v>7657.34</v>
      </c>
      <c r="G169" s="15">
        <v>6876.66</v>
      </c>
      <c r="H169" s="15">
        <v>5683.4500000000007</v>
      </c>
      <c r="I169" s="15">
        <v>7227.27</v>
      </c>
      <c r="J169" s="15">
        <v>7228.8300000000017</v>
      </c>
      <c r="K169" s="15">
        <v>5506.3099999999977</v>
      </c>
      <c r="L169" s="15">
        <v>6055.1500000000015</v>
      </c>
      <c r="M169" s="15">
        <v>5766.1699999999983</v>
      </c>
      <c r="N169" s="15">
        <v>-1240.5900000000038</v>
      </c>
      <c r="O169" s="15">
        <v>4697.1100000000006</v>
      </c>
      <c r="P169" s="15">
        <v>5215.1200000000026</v>
      </c>
      <c r="Q169" s="15">
        <f t="shared" si="2"/>
        <v>3396.75</v>
      </c>
      <c r="R169" s="16">
        <f>IF(ISERROR(VLOOKUP($B169,[1]!Dept_Amt,4,FALSE)),0,VLOOKUP($B169,[1]!Dept_Amt,4,FALSE))</f>
        <v>64069.57</v>
      </c>
    </row>
    <row r="170" spans="1:18" outlineLevel="1" collapsed="1" x14ac:dyDescent="0.25">
      <c r="A170" s="17"/>
      <c r="E170" s="11" t="s">
        <v>750</v>
      </c>
      <c r="F170" s="15">
        <f>SUBTOTAL(9,F157:F169)</f>
        <v>230818.83</v>
      </c>
      <c r="G170" s="15">
        <f>SUBTOTAL(9,G157:G169)</f>
        <v>157226.31</v>
      </c>
      <c r="H170" s="15">
        <f>SUBTOTAL(9,H157:H169)</f>
        <v>114658.54</v>
      </c>
      <c r="I170" s="15">
        <f>SUBTOTAL(9,I157:I169)</f>
        <v>128090.00999999998</v>
      </c>
      <c r="J170" s="15">
        <f>SUBTOTAL(9,J157:J169)</f>
        <v>116577.86</v>
      </c>
      <c r="K170" s="15">
        <f>SUBTOTAL(9,K157:K169)</f>
        <v>111908.76000000002</v>
      </c>
      <c r="L170" s="15">
        <f>SUBTOTAL(9,L157:L169)</f>
        <v>127142.31</v>
      </c>
      <c r="M170" s="15">
        <f>SUBTOTAL(9,M157:M169)</f>
        <v>113219.29999999999</v>
      </c>
      <c r="N170" s="15">
        <f>SUBTOTAL(9,N157:N169)</f>
        <v>128132.4</v>
      </c>
      <c r="O170" s="15">
        <f>SUBTOTAL(9,O157:O169)</f>
        <v>115204.82</v>
      </c>
      <c r="P170" s="15">
        <f>SUBTOTAL(9,P157:P169)</f>
        <v>128120.68</v>
      </c>
      <c r="Q170" s="15">
        <f>SUBTOTAL(9,Q157:Q169)</f>
        <v>108790.54000000002</v>
      </c>
      <c r="R170" s="16">
        <f>SUBTOTAL(9,R157:R169)</f>
        <v>1579890.3599999999</v>
      </c>
    </row>
    <row r="171" spans="1:18" outlineLevel="1" x14ac:dyDescent="0.25"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f t="shared" si="2"/>
        <v>0</v>
      </c>
      <c r="R171" s="16">
        <f>IF(ISERROR(VLOOKUP($B171,[1]!Dept_Amt,4,FALSE)),0,VLOOKUP($B171,[1]!Dept_Amt,4,FALSE))</f>
        <v>0</v>
      </c>
    </row>
    <row r="172" spans="1:18" hidden="1" outlineLevel="2" x14ac:dyDescent="0.25">
      <c r="A172" s="9" t="str">
        <f>Recoveries!A172</f>
        <v>31150 CU-Deans Office</v>
      </c>
      <c r="B172" s="9" t="str">
        <f>Recoveries!B172</f>
        <v>31150</v>
      </c>
      <c r="C172" s="9" t="str">
        <f>Recoveries!C172</f>
        <v>CU-Deans Office</v>
      </c>
      <c r="D172" s="27" t="str">
        <f>Recoveries!D172</f>
        <v>CU-Deans Office</v>
      </c>
      <c r="E172" s="9" t="str">
        <f>Recoveries!E172</f>
        <v>Education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f t="shared" si="2"/>
        <v>0</v>
      </c>
      <c r="R172" s="16">
        <f>IF(ISERROR(VLOOKUP($B172,[1]!Dept_Amt,4,FALSE)),0,VLOOKUP($B172,[1]!Dept_Amt,4,FALSE))</f>
        <v>0</v>
      </c>
    </row>
    <row r="173" spans="1:18" hidden="1" outlineLevel="2" x14ac:dyDescent="0.25">
      <c r="A173" s="9" t="str">
        <f>Recoveries!A173</f>
        <v>31155 CU-Curr Instr &amp; Sp Ed</v>
      </c>
      <c r="B173" s="9" t="str">
        <f>Recoveries!B173</f>
        <v>31155</v>
      </c>
      <c r="C173" s="9" t="str">
        <f>Recoveries!C173</f>
        <v>CU-Curr Instr &amp; Sp Ed</v>
      </c>
      <c r="D173" s="27" t="str">
        <f>Recoveries!D173</f>
        <v>CU-Curr Instr &amp; Sp Ed</v>
      </c>
      <c r="E173" s="9" t="str">
        <f>Recoveries!E173</f>
        <v>Education</v>
      </c>
      <c r="F173" s="15">
        <v>4519.95</v>
      </c>
      <c r="G173" s="15">
        <v>3940.96</v>
      </c>
      <c r="H173" s="15">
        <v>5058.41</v>
      </c>
      <c r="I173" s="15">
        <v>3929.380000000001</v>
      </c>
      <c r="J173" s="15">
        <v>2822.619999999999</v>
      </c>
      <c r="K173" s="15">
        <v>2718.3899999999994</v>
      </c>
      <c r="L173" s="15">
        <v>985.54999999999927</v>
      </c>
      <c r="M173" s="15">
        <v>2459.9300000000003</v>
      </c>
      <c r="N173" s="15">
        <v>2974.0300000000025</v>
      </c>
      <c r="O173" s="15">
        <v>3539.7099999999991</v>
      </c>
      <c r="P173" s="15">
        <v>3190.260000000002</v>
      </c>
      <c r="Q173" s="15">
        <f t="shared" si="2"/>
        <v>2200.8699999999953</v>
      </c>
      <c r="R173" s="16">
        <f>IF(ISERROR(VLOOKUP($B173,[1]!Dept_Amt,4,FALSE)),0,VLOOKUP($B173,[1]!Dept_Amt,4,FALSE))</f>
        <v>38340.06</v>
      </c>
    </row>
    <row r="174" spans="1:18" hidden="1" outlineLevel="2" x14ac:dyDescent="0.25">
      <c r="A174" s="9" t="str">
        <f>Recoveries!A174</f>
        <v>31160 CU-Human Svcs</v>
      </c>
      <c r="B174" s="9" t="str">
        <f>Recoveries!B174</f>
        <v>31160</v>
      </c>
      <c r="C174" s="9" t="str">
        <f>Recoveries!C174</f>
        <v>CU-Human Svcs</v>
      </c>
      <c r="D174" s="27" t="str">
        <f>Recoveries!D174</f>
        <v>CU-Human Svcs</v>
      </c>
      <c r="E174" s="9" t="str">
        <f>Recoveries!E174</f>
        <v>Education</v>
      </c>
      <c r="F174" s="15">
        <v>949.69</v>
      </c>
      <c r="G174" s="15">
        <v>998.73</v>
      </c>
      <c r="H174" s="15">
        <v>670.23</v>
      </c>
      <c r="I174" s="15">
        <v>778.5</v>
      </c>
      <c r="J174" s="15">
        <v>667.04</v>
      </c>
      <c r="K174" s="15">
        <v>875.03999999999951</v>
      </c>
      <c r="L174" s="15">
        <v>664.91000000000076</v>
      </c>
      <c r="M174" s="15">
        <v>869.56999999999971</v>
      </c>
      <c r="N174" s="15">
        <v>1099.8800000000001</v>
      </c>
      <c r="O174" s="15">
        <v>844.63999999999942</v>
      </c>
      <c r="P174" s="15">
        <v>958.11000000000058</v>
      </c>
      <c r="Q174" s="15">
        <f t="shared" si="2"/>
        <v>589.63999999999942</v>
      </c>
      <c r="R174" s="16">
        <f>IF(ISERROR(VLOOKUP($B174,[1]!Dept_Amt,4,FALSE)),0,VLOOKUP($B174,[1]!Dept_Amt,4,FALSE))</f>
        <v>9965.98</v>
      </c>
    </row>
    <row r="175" spans="1:18" hidden="1" outlineLevel="2" x14ac:dyDescent="0.25">
      <c r="A175" s="9" t="str">
        <f>Recoveries!A175</f>
        <v>31165 CU-Leadshp, Fndns &amp; Pol Studies</v>
      </c>
      <c r="B175" s="9" t="str">
        <f>Recoveries!B175</f>
        <v>31165</v>
      </c>
      <c r="C175" s="9" t="str">
        <f>Recoveries!C175</f>
        <v>CU-Leadshp, Fndns &amp; Pol Studies</v>
      </c>
      <c r="D175" s="27" t="str">
        <f>Recoveries!D175</f>
        <v>CU-Leadshp, Fndns &amp; Pol Studies</v>
      </c>
      <c r="E175" s="9" t="str">
        <f>Recoveries!E175</f>
        <v>Education</v>
      </c>
      <c r="F175" s="15">
        <v>1112.58</v>
      </c>
      <c r="G175" s="15">
        <v>746.42000000000007</v>
      </c>
      <c r="H175" s="15">
        <v>797.5</v>
      </c>
      <c r="I175" s="15">
        <v>557.17000000000007</v>
      </c>
      <c r="J175" s="15">
        <v>344.59000000000015</v>
      </c>
      <c r="K175" s="15">
        <v>338.22999999999956</v>
      </c>
      <c r="L175" s="15">
        <v>394.09000000000015</v>
      </c>
      <c r="M175" s="15">
        <v>470.69999999999982</v>
      </c>
      <c r="N175" s="15">
        <v>685.13000000000011</v>
      </c>
      <c r="O175" s="15">
        <v>579.48000000000047</v>
      </c>
      <c r="P175" s="15">
        <v>878.19999999999982</v>
      </c>
      <c r="Q175" s="15">
        <f t="shared" si="2"/>
        <v>202.36999999999989</v>
      </c>
      <c r="R175" s="16">
        <f>IF(ISERROR(VLOOKUP($B175,[1]!Dept_Amt,4,FALSE)),0,VLOOKUP($B175,[1]!Dept_Amt,4,FALSE))</f>
        <v>7106.46</v>
      </c>
    </row>
    <row r="176" spans="1:18" hidden="1" outlineLevel="2" x14ac:dyDescent="0.25">
      <c r="A176" s="9" t="str">
        <f>Recoveries!A176</f>
        <v>31170 CU-CASTL</v>
      </c>
      <c r="B176" s="9" t="str">
        <f>Recoveries!B176</f>
        <v>31170</v>
      </c>
      <c r="C176" s="9" t="str">
        <f>Recoveries!C176</f>
        <v>CU-CASTL</v>
      </c>
      <c r="D176" s="27" t="str">
        <f>Recoveries!D176</f>
        <v>CU-CASTL</v>
      </c>
      <c r="E176" s="9" t="str">
        <f>Recoveries!E176</f>
        <v>Education</v>
      </c>
      <c r="F176" s="15">
        <v>11525.83</v>
      </c>
      <c r="G176" s="15">
        <v>7424.83</v>
      </c>
      <c r="H176" s="15">
        <v>8060.3100000000013</v>
      </c>
      <c r="I176" s="15">
        <v>7902.1599999999962</v>
      </c>
      <c r="J176" s="15">
        <v>6608.3000000000029</v>
      </c>
      <c r="K176" s="15">
        <v>7562.8700000000026</v>
      </c>
      <c r="L176" s="15">
        <v>6827.3299999999945</v>
      </c>
      <c r="M176" s="15">
        <v>5877.7200000000012</v>
      </c>
      <c r="N176" s="15">
        <v>9181.010000000002</v>
      </c>
      <c r="O176" s="15">
        <v>9307.1300000000047</v>
      </c>
      <c r="P176" s="15">
        <v>8478.9399999999878</v>
      </c>
      <c r="Q176" s="15">
        <f t="shared" si="2"/>
        <v>8356.2100000000064</v>
      </c>
      <c r="R176" s="16">
        <f>IF(ISERROR(VLOOKUP($B176,[1]!Dept_Amt,4,FALSE)),0,VLOOKUP($B176,[1]!Dept_Amt,4,FALSE))</f>
        <v>97112.639999999999</v>
      </c>
    </row>
    <row r="177" spans="1:18" hidden="1" outlineLevel="2" x14ac:dyDescent="0.25">
      <c r="A177" s="9" t="str">
        <f>Recoveries!A177</f>
        <v>31175 CU-CPYD</v>
      </c>
      <c r="B177" s="9" t="str">
        <f>Recoveries!B177</f>
        <v>31175</v>
      </c>
      <c r="C177" s="9" t="str">
        <f>Recoveries!C177</f>
        <v>CU-CPYD</v>
      </c>
      <c r="D177" s="27" t="str">
        <f>Recoveries!D177</f>
        <v>CU-CPYD</v>
      </c>
      <c r="E177" s="9" t="str">
        <f>Recoveries!E177</f>
        <v>Education</v>
      </c>
      <c r="F177" s="15">
        <v>2287.62</v>
      </c>
      <c r="G177" s="15">
        <v>1535</v>
      </c>
      <c r="H177" s="15">
        <v>2589.0600000000004</v>
      </c>
      <c r="I177" s="15">
        <v>2466.7099999999991</v>
      </c>
      <c r="J177" s="15">
        <v>2334.6100000000006</v>
      </c>
      <c r="K177" s="15">
        <v>1656.4400000000005</v>
      </c>
      <c r="L177" s="15">
        <v>2604.6000000000004</v>
      </c>
      <c r="M177" s="15">
        <v>2047.989999999998</v>
      </c>
      <c r="N177" s="15">
        <v>2107.4600000000028</v>
      </c>
      <c r="O177" s="15">
        <v>2538.09</v>
      </c>
      <c r="P177" s="15">
        <v>2320.739999999998</v>
      </c>
      <c r="Q177" s="15">
        <f t="shared" si="2"/>
        <v>2341.7700000000004</v>
      </c>
      <c r="R177" s="16">
        <f>IF(ISERROR(VLOOKUP($B177,[1]!Dept_Amt,4,FALSE)),0,VLOOKUP($B177,[1]!Dept_Amt,4,FALSE))</f>
        <v>26830.09</v>
      </c>
    </row>
    <row r="178" spans="1:18" hidden="1" outlineLevel="2" x14ac:dyDescent="0.25">
      <c r="A178" s="9" t="str">
        <f>Recoveries!A178</f>
        <v xml:space="preserve">31180 CU-Center on Education Policy </v>
      </c>
      <c r="B178" s="9" t="str">
        <f>Recoveries!B178</f>
        <v>31180</v>
      </c>
      <c r="C178" s="9" t="str">
        <f>Recoveries!C178</f>
        <v xml:space="preserve">CU-Center on Education Policy </v>
      </c>
      <c r="D178" s="27" t="str">
        <f>Recoveries!D178</f>
        <v xml:space="preserve">CU-Center on Education Policy </v>
      </c>
      <c r="E178" s="9" t="str">
        <f>Recoveries!E178</f>
        <v>Education</v>
      </c>
      <c r="F178" s="15">
        <v>3416.97</v>
      </c>
      <c r="G178" s="15">
        <v>2183.86</v>
      </c>
      <c r="H178" s="15">
        <v>2208.83</v>
      </c>
      <c r="I178" s="15">
        <v>3549.7299999999996</v>
      </c>
      <c r="J178" s="15">
        <v>1765.130000000001</v>
      </c>
      <c r="K178" s="15">
        <v>2463.2700000000004</v>
      </c>
      <c r="L178" s="15">
        <v>2384.6800000000003</v>
      </c>
      <c r="M178" s="15">
        <v>2264.6299999999974</v>
      </c>
      <c r="N178" s="15">
        <v>2612.84</v>
      </c>
      <c r="O178" s="15">
        <v>2440.5300000000025</v>
      </c>
      <c r="P178" s="15">
        <v>2763.7099999999991</v>
      </c>
      <c r="Q178" s="15">
        <f t="shared" si="2"/>
        <v>1783.2799999999988</v>
      </c>
      <c r="R178" s="16">
        <f>IF(ISERROR(VLOOKUP($B178,[1]!Dept_Amt,4,FALSE)),0,VLOOKUP($B178,[1]!Dept_Amt,4,FALSE))</f>
        <v>29837.46</v>
      </c>
    </row>
    <row r="179" spans="1:18" hidden="1" outlineLevel="2" x14ac:dyDescent="0.25">
      <c r="A179" s="9" t="str">
        <f>Recoveries!A179</f>
        <v xml:space="preserve">31185 CU-Ctr for Study of Effective Teaching in Higher Ed </v>
      </c>
      <c r="B179" s="9" t="str">
        <f>Recoveries!B179</f>
        <v>31185</v>
      </c>
      <c r="C179" s="9" t="str">
        <f>Recoveries!C179</f>
        <v>CU-Ctr for Study of Effective Teach</v>
      </c>
      <c r="D179" s="27" t="str">
        <f>Recoveries!D179</f>
        <v>CU-Ctr for Study of Effective Teach</v>
      </c>
      <c r="E179" s="9" t="str">
        <f>Recoveries!E179</f>
        <v>Education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f t="shared" si="2"/>
        <v>0</v>
      </c>
      <c r="R179" s="16">
        <f>IF(ISERROR(VLOOKUP($B179,[1]!Dept_Amt,4,FALSE)),0,VLOOKUP($B179,[1]!Dept_Amt,4,FALSE))</f>
        <v>0</v>
      </c>
    </row>
    <row r="180" spans="1:18" hidden="1" outlineLevel="2" x14ac:dyDescent="0.25">
      <c r="A180" s="9" t="s">
        <v>241</v>
      </c>
      <c r="B180" s="9" t="str">
        <f>Recoveries!B180</f>
        <v>31200</v>
      </c>
      <c r="C180" s="9" t="str">
        <f>Recoveries!C180</f>
        <v>CU-Kinesiology</v>
      </c>
      <c r="D180" s="27" t="str">
        <f>Recoveries!D180</f>
        <v>CU-Kinesiology</v>
      </c>
      <c r="E180" s="9" t="str">
        <f>Recoveries!E180</f>
        <v>Education</v>
      </c>
      <c r="F180" s="15">
        <v>192.96</v>
      </c>
      <c r="G180" s="15">
        <v>199.59</v>
      </c>
      <c r="H180" s="15">
        <v>149.67000000000002</v>
      </c>
      <c r="I180" s="15">
        <v>1091.18</v>
      </c>
      <c r="J180" s="15">
        <v>411.59999999999991</v>
      </c>
      <c r="K180" s="15">
        <v>205.42000000000007</v>
      </c>
      <c r="L180" s="15">
        <v>358.88000000000011</v>
      </c>
      <c r="M180" s="15">
        <v>581.23</v>
      </c>
      <c r="N180" s="15">
        <v>680.31</v>
      </c>
      <c r="O180" s="15">
        <v>863.40999999999985</v>
      </c>
      <c r="P180" s="15">
        <v>445.14999999999964</v>
      </c>
      <c r="Q180" s="15">
        <f t="shared" si="2"/>
        <v>234.28999999999996</v>
      </c>
      <c r="R180" s="16">
        <f>IF(ISERROR(VLOOKUP($B180,[1]!Dept_Amt,4,FALSE)),0,VLOOKUP($B180,[1]!Dept_Amt,4,FALSE))</f>
        <v>5413.69</v>
      </c>
    </row>
    <row r="181" spans="1:18" outlineLevel="1" collapsed="1" x14ac:dyDescent="0.25">
      <c r="E181" s="11" t="s">
        <v>751</v>
      </c>
      <c r="F181" s="15">
        <f>SUBTOTAL(9,F172:F180)</f>
        <v>24005.599999999999</v>
      </c>
      <c r="G181" s="15">
        <f>SUBTOTAL(9,G172:G180)</f>
        <v>17029.39</v>
      </c>
      <c r="H181" s="15">
        <f>SUBTOTAL(9,H172:H180)</f>
        <v>19534.010000000002</v>
      </c>
      <c r="I181" s="15">
        <f>SUBTOTAL(9,I172:I180)</f>
        <v>20274.829999999994</v>
      </c>
      <c r="J181" s="15">
        <f>SUBTOTAL(9,J172:J180)</f>
        <v>14953.890000000005</v>
      </c>
      <c r="K181" s="15">
        <f>SUBTOTAL(9,K172:K180)</f>
        <v>15819.660000000002</v>
      </c>
      <c r="L181" s="15">
        <f>SUBTOTAL(9,L172:L180)</f>
        <v>14220.039999999994</v>
      </c>
      <c r="M181" s="15">
        <f>SUBTOTAL(9,M172:M180)</f>
        <v>14571.769999999997</v>
      </c>
      <c r="N181" s="15">
        <f>SUBTOTAL(9,N172:N180)</f>
        <v>19340.660000000007</v>
      </c>
      <c r="O181" s="15">
        <f>SUBTOTAL(9,O172:O180)</f>
        <v>20112.990000000005</v>
      </c>
      <c r="P181" s="15">
        <f>SUBTOTAL(9,P172:P180)</f>
        <v>19035.109999999986</v>
      </c>
      <c r="Q181" s="15">
        <f>SUBTOTAL(9,Q172:Q180)</f>
        <v>15708.43</v>
      </c>
      <c r="R181" s="16">
        <f>SUBTOTAL(9,R172:R180)</f>
        <v>214606.37999999998</v>
      </c>
    </row>
    <row r="182" spans="1:18" outlineLevel="1" x14ac:dyDescent="0.25"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f t="shared" si="2"/>
        <v>0</v>
      </c>
      <c r="R182" s="16">
        <f>IF(ISERROR(VLOOKUP($B182,[1]!Dept_Amt,4,FALSE)),0,VLOOKUP($B182,[1]!Dept_Amt,4,FALSE))</f>
        <v>0</v>
      </c>
    </row>
    <row r="183" spans="1:18" hidden="1" outlineLevel="2" x14ac:dyDescent="0.25">
      <c r="A183" s="9" t="str">
        <f>Recoveries!A183</f>
        <v>31655 AS-Anthropology</v>
      </c>
      <c r="B183" s="9" t="str">
        <f>Recoveries!B183</f>
        <v>31655</v>
      </c>
      <c r="C183" s="9" t="str">
        <f>Recoveries!C183</f>
        <v>AS-Anthropology</v>
      </c>
      <c r="D183" s="27" t="str">
        <f>Recoveries!D183</f>
        <v>AS-Anthropology</v>
      </c>
      <c r="E183" s="9" t="str">
        <f>Recoveries!E183</f>
        <v>Arts &amp; Sciences</v>
      </c>
      <c r="F183" s="15">
        <v>1668.96</v>
      </c>
      <c r="G183" s="15">
        <v>945.09000000000015</v>
      </c>
      <c r="H183" s="15">
        <v>943.79999999999973</v>
      </c>
      <c r="I183" s="15">
        <v>242.61000000000013</v>
      </c>
      <c r="J183" s="15">
        <v>586.93000000000029</v>
      </c>
      <c r="K183" s="15">
        <v>611.4399999999996</v>
      </c>
      <c r="L183" s="15">
        <v>589.10999999999967</v>
      </c>
      <c r="M183" s="15">
        <v>602.05000000000018</v>
      </c>
      <c r="N183" s="15">
        <v>641.09000000000015</v>
      </c>
      <c r="O183" s="15">
        <v>622.77000000000044</v>
      </c>
      <c r="P183" s="15">
        <v>684.38999999999942</v>
      </c>
      <c r="Q183" s="15">
        <f t="shared" si="2"/>
        <v>1033.25</v>
      </c>
      <c r="R183" s="16">
        <f>IF(ISERROR(VLOOKUP($B183,[1]!Dept_Amt,4,FALSE)),0,VLOOKUP($B183,[1]!Dept_Amt,4,FALSE))</f>
        <v>9171.49</v>
      </c>
    </row>
    <row r="184" spans="1:18" hidden="1" outlineLevel="2" x14ac:dyDescent="0.25">
      <c r="A184" s="9" t="str">
        <f>Recoveries!A184</f>
        <v>31660 AS-Art</v>
      </c>
      <c r="B184" s="9" t="str">
        <f>Recoveries!B184</f>
        <v>31660</v>
      </c>
      <c r="C184" s="9" t="str">
        <f>Recoveries!C184</f>
        <v>AS-Art</v>
      </c>
      <c r="D184" s="27" t="str">
        <f>Recoveries!D184</f>
        <v>AS-Art</v>
      </c>
      <c r="E184" s="9" t="str">
        <f>Recoveries!E184</f>
        <v>Arts &amp; Sciences</v>
      </c>
      <c r="F184" s="15">
        <v>0</v>
      </c>
      <c r="G184" s="15">
        <v>0</v>
      </c>
      <c r="H184" s="15">
        <v>-0.01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f t="shared" si="2"/>
        <v>0</v>
      </c>
      <c r="R184" s="16">
        <f>IF(ISERROR(VLOOKUP($B184,[1]!Dept_Amt,4,FALSE)),0,VLOOKUP($B184,[1]!Dept_Amt,4,FALSE))</f>
        <v>-0.01</v>
      </c>
    </row>
    <row r="185" spans="1:18" hidden="1" outlineLevel="2" x14ac:dyDescent="0.25">
      <c r="A185" s="9" t="str">
        <f>Recoveries!A185</f>
        <v>31670 AS-Astronomy</v>
      </c>
      <c r="B185" s="9" t="str">
        <f>Recoveries!B185</f>
        <v>31670</v>
      </c>
      <c r="C185" s="9" t="str">
        <f>Recoveries!C185</f>
        <v>AS-Astronomy</v>
      </c>
      <c r="D185" s="27" t="str">
        <f>Recoveries!D185</f>
        <v>AS-Astronomy</v>
      </c>
      <c r="E185" s="9" t="str">
        <f>Recoveries!E185</f>
        <v>Arts &amp; Sciences</v>
      </c>
      <c r="F185" s="15">
        <v>18732.39</v>
      </c>
      <c r="G185" s="15">
        <v>16200.32</v>
      </c>
      <c r="H185" s="15">
        <v>4354.5200000000041</v>
      </c>
      <c r="I185" s="15">
        <v>3234.3999999999942</v>
      </c>
      <c r="J185" s="15">
        <v>1449.4400000000023</v>
      </c>
      <c r="K185" s="15">
        <v>5501.2200000000012</v>
      </c>
      <c r="L185" s="15">
        <v>5363.9400000000023</v>
      </c>
      <c r="M185" s="15">
        <v>4105.57</v>
      </c>
      <c r="N185" s="15">
        <v>5286.5599999999977</v>
      </c>
      <c r="O185" s="15">
        <v>5503.0899999999965</v>
      </c>
      <c r="P185" s="15">
        <v>4270.4499999999971</v>
      </c>
      <c r="Q185" s="15">
        <f t="shared" si="2"/>
        <v>13347.560000000012</v>
      </c>
      <c r="R185" s="16">
        <f>IF(ISERROR(VLOOKUP($B185,[1]!Dept_Amt,4,FALSE)),0,VLOOKUP($B185,[1]!Dept_Amt,4,FALSE))</f>
        <v>87349.46</v>
      </c>
    </row>
    <row r="186" spans="1:18" hidden="1" outlineLevel="2" x14ac:dyDescent="0.25">
      <c r="A186" s="9" t="str">
        <f>Recoveries!A186</f>
        <v>31671 AS-VITA Inst for Theoretical Astronomy</v>
      </c>
      <c r="B186" s="9" t="str">
        <f>Recoveries!B186</f>
        <v>31671</v>
      </c>
      <c r="C186" s="9" t="str">
        <f>Recoveries!C186</f>
        <v>AS-VITA Inst for Theoretical Astron</v>
      </c>
      <c r="D186" s="27" t="str">
        <f>Recoveries!D186</f>
        <v>AS-VITA Inst for Theoretical Astron</v>
      </c>
      <c r="E186" s="9" t="str">
        <f>Recoveries!E186</f>
        <v>Arts &amp; Sciences</v>
      </c>
      <c r="F186" s="15">
        <v>16887.12</v>
      </c>
      <c r="G186" s="15">
        <v>10171.68</v>
      </c>
      <c r="H186" s="15">
        <v>5316.34</v>
      </c>
      <c r="I186" s="15">
        <v>7077.9800000000032</v>
      </c>
      <c r="J186" s="15">
        <v>5058.2799999999988</v>
      </c>
      <c r="K186" s="15">
        <v>8117.6999999999971</v>
      </c>
      <c r="L186" s="15">
        <v>8824.2099999999991</v>
      </c>
      <c r="M186" s="15">
        <v>6051.5599999999977</v>
      </c>
      <c r="N186" s="15">
        <v>8307.14</v>
      </c>
      <c r="O186" s="15">
        <v>6055.9400000000023</v>
      </c>
      <c r="P186" s="15">
        <v>5300.5</v>
      </c>
      <c r="Q186" s="15">
        <f t="shared" si="2"/>
        <v>16922.180000000008</v>
      </c>
      <c r="R186" s="16">
        <f>IF(ISERROR(VLOOKUP($B186,[1]!Dept_Amt,4,FALSE)),0,VLOOKUP($B186,[1]!Dept_Amt,4,FALSE))</f>
        <v>104090.63</v>
      </c>
    </row>
    <row r="187" spans="1:18" hidden="1" outlineLevel="2" x14ac:dyDescent="0.25">
      <c r="A187" s="9" t="str">
        <f>Recoveries!A187</f>
        <v>31680 AS-Biology</v>
      </c>
      <c r="B187" s="9" t="str">
        <f>Recoveries!B187</f>
        <v>31680</v>
      </c>
      <c r="C187" s="9" t="str">
        <f>Recoveries!C187</f>
        <v>AS-Biology</v>
      </c>
      <c r="D187" s="27" t="str">
        <f>Recoveries!D187</f>
        <v>AS-Biology</v>
      </c>
      <c r="E187" s="9" t="str">
        <f>Recoveries!E187</f>
        <v>Arts &amp; Sciences</v>
      </c>
      <c r="F187" s="15">
        <v>80700.95</v>
      </c>
      <c r="G187" s="15">
        <v>51904.770000000004</v>
      </c>
      <c r="H187" s="15">
        <v>39884.829999999987</v>
      </c>
      <c r="I187" s="15">
        <v>49940.650000000023</v>
      </c>
      <c r="J187" s="15">
        <v>43523.489999999991</v>
      </c>
      <c r="K187" s="15">
        <v>36605.27999999997</v>
      </c>
      <c r="L187" s="15">
        <v>30659.430000000051</v>
      </c>
      <c r="M187" s="15">
        <v>41201.599999999977</v>
      </c>
      <c r="N187" s="15">
        <v>40773.340000000026</v>
      </c>
      <c r="O187" s="15">
        <v>31982.690000000002</v>
      </c>
      <c r="P187" s="15">
        <v>41710.51999999996</v>
      </c>
      <c r="Q187" s="15">
        <f t="shared" si="2"/>
        <v>46051.27999999997</v>
      </c>
      <c r="R187" s="16">
        <f>IF(ISERROR(VLOOKUP($B187,[1]!Dept_Amt,4,FALSE)),0,VLOOKUP($B187,[1]!Dept_Amt,4,FALSE))</f>
        <v>534938.82999999996</v>
      </c>
    </row>
    <row r="188" spans="1:18" hidden="1" outlineLevel="2" x14ac:dyDescent="0.25">
      <c r="A188" s="9" t="str">
        <f>Recoveries!A188</f>
        <v>31685 AS-Blandy Experimental Farm</v>
      </c>
      <c r="B188" s="9" t="str">
        <f>Recoveries!B188</f>
        <v>31685</v>
      </c>
      <c r="C188" s="9" t="str">
        <f>Recoveries!C188</f>
        <v>AS-Blandy Experimental Farm</v>
      </c>
      <c r="D188" s="27" t="str">
        <f>Recoveries!D188</f>
        <v>AS-Blandy Experimental Farm</v>
      </c>
      <c r="E188" s="9" t="str">
        <f>Recoveries!E188</f>
        <v>Arts &amp; Sciences</v>
      </c>
      <c r="F188" s="15">
        <v>86.58</v>
      </c>
      <c r="G188" s="15">
        <v>5.7999999999999972</v>
      </c>
      <c r="H188" s="15">
        <v>65.47</v>
      </c>
      <c r="I188" s="15">
        <v>199.60999999999999</v>
      </c>
      <c r="J188" s="15">
        <v>541.16000000000008</v>
      </c>
      <c r="K188" s="15">
        <v>95.269999999999868</v>
      </c>
      <c r="L188" s="15">
        <v>276.42999999999995</v>
      </c>
      <c r="M188" s="15">
        <v>600.5</v>
      </c>
      <c r="N188" s="15">
        <v>114.76999999999998</v>
      </c>
      <c r="O188" s="15">
        <v>35.730000000000018</v>
      </c>
      <c r="P188" s="15">
        <v>575.87000000000012</v>
      </c>
      <c r="Q188" s="15">
        <f t="shared" si="2"/>
        <v>1456.2999999999997</v>
      </c>
      <c r="R188" s="16">
        <f>IF(ISERROR(VLOOKUP($B188,[1]!Dept_Amt,4,FALSE)),0,VLOOKUP($B188,[1]!Dept_Amt,4,FALSE))</f>
        <v>4053.49</v>
      </c>
    </row>
    <row r="189" spans="1:18" hidden="1" outlineLevel="2" x14ac:dyDescent="0.25">
      <c r="A189" s="9" t="s">
        <v>242</v>
      </c>
      <c r="B189" s="9" t="str">
        <f>Recoveries!B189</f>
        <v>31690</v>
      </c>
      <c r="C189" s="9" t="str">
        <f>Recoveries!C189</f>
        <v>PV-Book Arts Press</v>
      </c>
      <c r="D189" s="27" t="str">
        <f>Recoveries!D189</f>
        <v>PV-Book Arts Press</v>
      </c>
      <c r="E189" s="9" t="str">
        <f>Recoveries!E189</f>
        <v>Arts &amp; Sciences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f t="shared" si="2"/>
        <v>0</v>
      </c>
      <c r="R189" s="16">
        <f>IF(ISERROR(VLOOKUP($B189,[1]!Dept_Amt,4,FALSE)),0,VLOOKUP($B189,[1]!Dept_Amt,4,FALSE))</f>
        <v>0</v>
      </c>
    </row>
    <row r="190" spans="1:18" hidden="1" outlineLevel="2" x14ac:dyDescent="0.25">
      <c r="A190" s="9" t="str">
        <f>Recoveries!A190</f>
        <v>31695 AS-Chemistry</v>
      </c>
      <c r="B190" s="9" t="str">
        <f>Recoveries!B190</f>
        <v>31695</v>
      </c>
      <c r="C190" s="9" t="str">
        <f>Recoveries!C190</f>
        <v>AS-Chemistry</v>
      </c>
      <c r="D190" s="27" t="str">
        <f>Recoveries!D190</f>
        <v>AS-Chemistry</v>
      </c>
      <c r="E190" s="9" t="str">
        <f>Recoveries!E190</f>
        <v>Arts &amp; Sciences</v>
      </c>
      <c r="F190" s="15">
        <v>79988.11</v>
      </c>
      <c r="G190" s="15">
        <v>55000.650000000009</v>
      </c>
      <c r="H190" s="15">
        <v>31986.25</v>
      </c>
      <c r="I190" s="15">
        <v>45723.69</v>
      </c>
      <c r="J190" s="15">
        <v>26132.589999999997</v>
      </c>
      <c r="K190" s="15">
        <v>25074.860000000015</v>
      </c>
      <c r="L190" s="15">
        <v>28001.829999999958</v>
      </c>
      <c r="M190" s="15">
        <v>25596.700000000012</v>
      </c>
      <c r="N190" s="15">
        <v>33619.880000000005</v>
      </c>
      <c r="O190" s="15">
        <v>33276.840000000026</v>
      </c>
      <c r="P190" s="15">
        <v>30894.599999999977</v>
      </c>
      <c r="Q190" s="15">
        <f t="shared" si="2"/>
        <v>53625.919999999984</v>
      </c>
      <c r="R190" s="16">
        <f>IF(ISERROR(VLOOKUP($B190,[1]!Dept_Amt,4,FALSE)),0,VLOOKUP($B190,[1]!Dept_Amt,4,FALSE))</f>
        <v>468921.92</v>
      </c>
    </row>
    <row r="191" spans="1:18" hidden="1" outlineLevel="2" x14ac:dyDescent="0.25">
      <c r="A191" s="9" t="str">
        <f>Recoveries!A191</f>
        <v>31700 AS-Classics</v>
      </c>
      <c r="B191" s="9" t="str">
        <f>Recoveries!B191</f>
        <v>31700</v>
      </c>
      <c r="C191" s="9" t="str">
        <f>Recoveries!C191</f>
        <v>AS-Classics</v>
      </c>
      <c r="D191" s="27" t="str">
        <f>Recoveries!D191</f>
        <v>AS-Classics</v>
      </c>
      <c r="E191" s="9" t="str">
        <f>Recoveries!E191</f>
        <v>Arts &amp; Sciences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f t="shared" si="2"/>
        <v>0</v>
      </c>
      <c r="R191" s="16">
        <f>IF(ISERROR(VLOOKUP($B191,[1]!Dept_Amt,4,FALSE)),0,VLOOKUP($B191,[1]!Dept_Amt,4,FALSE))</f>
        <v>0</v>
      </c>
    </row>
    <row r="192" spans="1:18" hidden="1" outlineLevel="2" x14ac:dyDescent="0.25">
      <c r="A192" s="9" t="str">
        <f>Recoveries!A192</f>
        <v>31710 AS-Ctr for East Asian Studies</v>
      </c>
      <c r="B192" s="9" t="str">
        <f>Recoveries!B192</f>
        <v>31710</v>
      </c>
      <c r="C192" s="9" t="str">
        <f>Recoveries!C192</f>
        <v>AS-Ctr for East Asian Studies</v>
      </c>
      <c r="D192" s="27" t="str">
        <f>Recoveries!D192</f>
        <v>AS-Ctr for East Asian Studies</v>
      </c>
      <c r="E192" s="9" t="str">
        <f>Recoveries!E192</f>
        <v>Arts &amp; Sciences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f t="shared" si="2"/>
        <v>0</v>
      </c>
      <c r="R192" s="16">
        <f>IF(ISERROR(VLOOKUP($B192,[1]!Dept_Amt,4,FALSE)),0,VLOOKUP($B192,[1]!Dept_Amt,4,FALSE))</f>
        <v>0</v>
      </c>
    </row>
    <row r="193" spans="1:18" hidden="1" outlineLevel="2" x14ac:dyDescent="0.25">
      <c r="A193" s="9" t="str">
        <f>Recoveries!A193</f>
        <v>31725 AS-Ctr for South Asian Studies</v>
      </c>
      <c r="B193" s="9" t="str">
        <f>Recoveries!B193</f>
        <v>31725</v>
      </c>
      <c r="C193" s="9" t="str">
        <f>Recoveries!C193</f>
        <v>AS-Ctr for South Asian Studies</v>
      </c>
      <c r="D193" s="27" t="str">
        <f>Recoveries!D193</f>
        <v>AS-Ctr for South Asian Studies</v>
      </c>
      <c r="E193" s="9" t="str">
        <f>Recoveries!E193</f>
        <v>Arts &amp; Sciences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f t="shared" si="2"/>
        <v>0</v>
      </c>
      <c r="R193" s="16">
        <f>IF(ISERROR(VLOOKUP($B193,[1]!Dept_Amt,4,FALSE)),0,VLOOKUP($B193,[1]!Dept_Amt,4,FALSE))</f>
        <v>0</v>
      </c>
    </row>
    <row r="194" spans="1:18" hidden="1" outlineLevel="2" x14ac:dyDescent="0.25">
      <c r="A194" s="9" t="str">
        <f>Recoveries!A194</f>
        <v>31735 AS-Drama Operations</v>
      </c>
      <c r="B194" s="9" t="str">
        <f>Recoveries!B194</f>
        <v>31735</v>
      </c>
      <c r="C194" s="9" t="str">
        <f>Recoveries!C194</f>
        <v>AS-Drama Operations</v>
      </c>
      <c r="D194" s="27" t="str">
        <f>Recoveries!D194</f>
        <v>AS-Drama Operations</v>
      </c>
      <c r="E194" s="9" t="str">
        <f>Recoveries!E194</f>
        <v>Arts &amp; Sciences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f t="shared" si="2"/>
        <v>0</v>
      </c>
      <c r="R194" s="16">
        <f>IF(ISERROR(VLOOKUP($B194,[1]!Dept_Amt,4,FALSE)),0,VLOOKUP($B194,[1]!Dept_Amt,4,FALSE))</f>
        <v>0</v>
      </c>
    </row>
    <row r="195" spans="1:18" hidden="1" outlineLevel="2" x14ac:dyDescent="0.25">
      <c r="A195" s="9" t="str">
        <f>Recoveries!A195</f>
        <v>31747 AS-E Asian Lang Lit &amp; Cultures</v>
      </c>
      <c r="B195" s="9" t="str">
        <f>Recoveries!B195</f>
        <v>31747</v>
      </c>
      <c r="C195" s="9" t="str">
        <f>Recoveries!C195</f>
        <v>AS-E Asian Lang Lit &amp; Cultures</v>
      </c>
      <c r="D195" s="27" t="str">
        <f>Recoveries!D195</f>
        <v>AS-E Asian Lang Lit &amp; Cultures</v>
      </c>
      <c r="E195" s="9" t="str">
        <f>Recoveries!E195</f>
        <v>Arts &amp; Sciences</v>
      </c>
      <c r="F195" s="15">
        <v>2588.58</v>
      </c>
      <c r="G195" s="15">
        <v>4.0599999999999454</v>
      </c>
      <c r="H195" s="15">
        <v>23.670000000000073</v>
      </c>
      <c r="I195" s="15">
        <v>3.5599999999999454</v>
      </c>
      <c r="J195" s="15">
        <v>278.82999999999993</v>
      </c>
      <c r="K195" s="15">
        <v>16.150000000000091</v>
      </c>
      <c r="L195" s="15">
        <v>0</v>
      </c>
      <c r="M195" s="15">
        <v>66.990000000000236</v>
      </c>
      <c r="N195" s="15">
        <v>0</v>
      </c>
      <c r="O195" s="15">
        <v>26.589999999999691</v>
      </c>
      <c r="P195" s="15">
        <v>18.010000000000218</v>
      </c>
      <c r="Q195" s="15">
        <f t="shared" si="2"/>
        <v>0</v>
      </c>
      <c r="R195" s="16">
        <f>IF(ISERROR(VLOOKUP($B195,[1]!Dept_Amt,4,FALSE)),0,VLOOKUP($B195,[1]!Dept_Amt,4,FALSE))</f>
        <v>3026.44</v>
      </c>
    </row>
    <row r="196" spans="1:18" hidden="1" outlineLevel="2" x14ac:dyDescent="0.25">
      <c r="A196" s="9" t="str">
        <f>Recoveries!A196</f>
        <v>31750 AS-Economics</v>
      </c>
      <c r="B196" s="9" t="str">
        <f>Recoveries!B196</f>
        <v>31750</v>
      </c>
      <c r="C196" s="9" t="str">
        <f>Recoveries!C196</f>
        <v>AS-Economics</v>
      </c>
      <c r="D196" s="27" t="str">
        <f>Recoveries!D196</f>
        <v>AS-Economics</v>
      </c>
      <c r="E196" s="9" t="str">
        <f>Recoveries!E196</f>
        <v>Arts &amp; Sciences</v>
      </c>
      <c r="F196" s="15">
        <v>358.46</v>
      </c>
      <c r="G196" s="15">
        <v>3558.54</v>
      </c>
      <c r="H196" s="15">
        <v>543.68000000000029</v>
      </c>
      <c r="I196" s="15">
        <v>1490.7599999999993</v>
      </c>
      <c r="J196" s="15">
        <v>488.43000000000029</v>
      </c>
      <c r="K196" s="15">
        <v>1041.96</v>
      </c>
      <c r="L196" s="15">
        <v>471.73000000000047</v>
      </c>
      <c r="M196" s="15">
        <v>1395.9299999999994</v>
      </c>
      <c r="N196" s="15">
        <v>1141.3700000000008</v>
      </c>
      <c r="O196" s="15">
        <v>1517.5100000000002</v>
      </c>
      <c r="P196" s="15">
        <v>976.42000000000007</v>
      </c>
      <c r="Q196" s="15">
        <f t="shared" si="2"/>
        <v>7446.4699999999975</v>
      </c>
      <c r="R196" s="16">
        <f>IF(ISERROR(VLOOKUP($B196,[1]!Dept_Amt,4,FALSE)),0,VLOOKUP($B196,[1]!Dept_Amt,4,FALSE))</f>
        <v>20431.259999999998</v>
      </c>
    </row>
    <row r="197" spans="1:18" hidden="1" outlineLevel="2" x14ac:dyDescent="0.25">
      <c r="A197" s="9" t="str">
        <f>Recoveries!A197</f>
        <v>31755 AS-Editing Madison Papers</v>
      </c>
      <c r="B197" s="9" t="str">
        <f>Recoveries!B197</f>
        <v>31755</v>
      </c>
      <c r="C197" s="9" t="str">
        <f>Recoveries!C197</f>
        <v>AS-Editing Madison Papers</v>
      </c>
      <c r="D197" s="27" t="str">
        <f>Recoveries!D197</f>
        <v>AS-Editing Madison Papers</v>
      </c>
      <c r="E197" s="9" t="str">
        <f>Recoveries!E197</f>
        <v>Arts &amp; Sciences</v>
      </c>
      <c r="F197" s="15">
        <v>2275.15</v>
      </c>
      <c r="G197" s="15">
        <v>1330.9499999999998</v>
      </c>
      <c r="H197" s="15">
        <v>1330.9299999999998</v>
      </c>
      <c r="I197" s="15">
        <v>418.18000000000029</v>
      </c>
      <c r="J197" s="15">
        <v>181.47999999999956</v>
      </c>
      <c r="K197" s="15">
        <v>1079.2200000000003</v>
      </c>
      <c r="L197" s="15">
        <v>972.94000000000051</v>
      </c>
      <c r="M197" s="15">
        <v>3843.59</v>
      </c>
      <c r="N197" s="15">
        <v>3677.0599999999995</v>
      </c>
      <c r="O197" s="15">
        <v>2121.0699999999997</v>
      </c>
      <c r="P197" s="15">
        <v>1117.1700000000019</v>
      </c>
      <c r="Q197" s="15">
        <f t="shared" si="2"/>
        <v>-717.95000000000073</v>
      </c>
      <c r="R197" s="16">
        <f>IF(ISERROR(VLOOKUP($B197,[1]!Dept_Amt,4,FALSE)),0,VLOOKUP($B197,[1]!Dept_Amt,4,FALSE))</f>
        <v>17629.79</v>
      </c>
    </row>
    <row r="198" spans="1:18" hidden="1" outlineLevel="2" x14ac:dyDescent="0.25">
      <c r="A198" s="9" t="str">
        <f>Recoveries!A198</f>
        <v>31760 AS-Editing Wash Papers</v>
      </c>
      <c r="B198" s="9" t="str">
        <f>Recoveries!B198</f>
        <v>31760</v>
      </c>
      <c r="C198" s="9" t="str">
        <f>Recoveries!C198</f>
        <v>AS-Editing Wash Papers</v>
      </c>
      <c r="D198" s="27" t="str">
        <f>Recoveries!D198</f>
        <v>AS-Editing Wash Papers</v>
      </c>
      <c r="E198" s="9" t="str">
        <f>Recoveries!E198</f>
        <v>Arts &amp; Sciences</v>
      </c>
      <c r="F198" s="15">
        <v>836.49</v>
      </c>
      <c r="G198" s="15">
        <v>1111</v>
      </c>
      <c r="H198" s="15">
        <v>977.95</v>
      </c>
      <c r="I198" s="15">
        <v>294.77999999999975</v>
      </c>
      <c r="J198" s="15">
        <v>0</v>
      </c>
      <c r="K198" s="15">
        <v>1146.7000000000003</v>
      </c>
      <c r="L198" s="15">
        <v>1245.8999999999996</v>
      </c>
      <c r="M198" s="15">
        <v>1245.9000000000005</v>
      </c>
      <c r="N198" s="15">
        <v>1345.0999999999995</v>
      </c>
      <c r="O198" s="15">
        <v>1245.8999999999996</v>
      </c>
      <c r="P198" s="15">
        <v>1245.8900000000012</v>
      </c>
      <c r="Q198" s="15">
        <f t="shared" si="2"/>
        <v>-421.31999999999971</v>
      </c>
      <c r="R198" s="16">
        <f>IF(ISERROR(VLOOKUP($B198,[1]!Dept_Amt,4,FALSE)),0,VLOOKUP($B198,[1]!Dept_Amt,4,FALSE))</f>
        <v>10274.290000000001</v>
      </c>
    </row>
    <row r="199" spans="1:18" hidden="1" outlineLevel="2" x14ac:dyDescent="0.25">
      <c r="A199" s="9" t="str">
        <f>Recoveries!A199</f>
        <v>31765 AS-English/Eng Lit Ops</v>
      </c>
      <c r="B199" s="9" t="str">
        <f>Recoveries!B199</f>
        <v>31765</v>
      </c>
      <c r="C199" s="9" t="str">
        <f>Recoveries!C199</f>
        <v>AS-English/Eng Lit Ops</v>
      </c>
      <c r="D199" s="27" t="str">
        <f>Recoveries!D199</f>
        <v>AS-English/Eng Lit Ops</v>
      </c>
      <c r="E199" s="9" t="str">
        <f>Recoveries!E199</f>
        <v>Arts &amp; Sciences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f t="shared" si="2"/>
        <v>0</v>
      </c>
      <c r="R199" s="16">
        <f>IF(ISERROR(VLOOKUP($B199,[1]!Dept_Amt,4,FALSE)),0,VLOOKUP($B199,[1]!Dept_Amt,4,FALSE))</f>
        <v>0</v>
      </c>
    </row>
    <row r="200" spans="1:18" hidden="1" outlineLevel="2" x14ac:dyDescent="0.25">
      <c r="A200" s="9" t="str">
        <f>Recoveries!A200</f>
        <v>31795 AS-Environmental Sciences</v>
      </c>
      <c r="B200" s="9" t="str">
        <f>Recoveries!B200</f>
        <v>31795</v>
      </c>
      <c r="C200" s="9" t="str">
        <f>Recoveries!C200</f>
        <v>AS-Environmental Sciences</v>
      </c>
      <c r="D200" s="27" t="str">
        <f>Recoveries!D200</f>
        <v>AS-Environmental Sciences</v>
      </c>
      <c r="E200" s="9" t="str">
        <f>Recoveries!E200</f>
        <v>Arts &amp; Sciences</v>
      </c>
      <c r="F200" s="15">
        <v>33781.03</v>
      </c>
      <c r="G200" s="15">
        <v>24909.980000000003</v>
      </c>
      <c r="H200" s="15">
        <v>10818.139999999992</v>
      </c>
      <c r="I200" s="15">
        <v>19132.73000000001</v>
      </c>
      <c r="J200" s="15">
        <v>10656.14</v>
      </c>
      <c r="K200" s="15">
        <v>16010.309999999998</v>
      </c>
      <c r="L200" s="15">
        <v>10273.64</v>
      </c>
      <c r="M200" s="15">
        <v>9377.1199999999953</v>
      </c>
      <c r="N200" s="15">
        <v>9991.6900000000023</v>
      </c>
      <c r="O200" s="15">
        <v>11048.959999999992</v>
      </c>
      <c r="P200" s="15">
        <v>14200.970000000001</v>
      </c>
      <c r="Q200" s="15">
        <f t="shared" si="2"/>
        <v>25589.690000000002</v>
      </c>
      <c r="R200" s="16">
        <f>IF(ISERROR(VLOOKUP($B200,[1]!Dept_Amt,4,FALSE)),0,VLOOKUP($B200,[1]!Dept_Amt,4,FALSE))</f>
        <v>195790.4</v>
      </c>
    </row>
    <row r="201" spans="1:18" hidden="1" outlineLevel="2" x14ac:dyDescent="0.25">
      <c r="A201" s="9" t="s">
        <v>732</v>
      </c>
      <c r="B201" s="9" t="str">
        <f>Recoveries!B201</f>
        <v>31798</v>
      </c>
      <c r="C201" s="9" t="str">
        <f>Recoveries!C201</f>
        <v>AS-Equity Center</v>
      </c>
      <c r="D201" s="27" t="str">
        <f>Recoveries!D201</f>
        <v>AS-Equity Center</v>
      </c>
      <c r="E201" s="9" t="str">
        <f>Recoveries!E201</f>
        <v>Arts &amp; Sciences</v>
      </c>
      <c r="F201" s="15">
        <v>1792.18</v>
      </c>
      <c r="G201" s="15">
        <v>5739.84</v>
      </c>
      <c r="H201" s="15">
        <v>221.75</v>
      </c>
      <c r="I201" s="15">
        <v>984.40999999999985</v>
      </c>
      <c r="J201" s="15">
        <v>486.82999999999993</v>
      </c>
      <c r="K201" s="15">
        <v>166.18000000000029</v>
      </c>
      <c r="L201" s="15">
        <v>282.01999999999862</v>
      </c>
      <c r="M201" s="15">
        <v>83.160000000001673</v>
      </c>
      <c r="N201" s="15">
        <v>201.84999999999854</v>
      </c>
      <c r="O201" s="15">
        <v>826.69000000000051</v>
      </c>
      <c r="P201" s="15">
        <v>150.85000000000036</v>
      </c>
      <c r="Q201" s="15">
        <f t="shared" si="2"/>
        <v>2873.9799999999996</v>
      </c>
      <c r="R201" s="16">
        <f>IF(ISERROR(VLOOKUP($B201,[1]!Dept_Amt,4,FALSE)),0,VLOOKUP($B201,[1]!Dept_Amt,4,FALSE))</f>
        <v>13809.74</v>
      </c>
    </row>
    <row r="202" spans="1:18" hidden="1" outlineLevel="2" x14ac:dyDescent="0.25">
      <c r="A202" s="9" t="str">
        <f>Recoveries!A202</f>
        <v>31805 AS-French Lit/Gen Linguistics</v>
      </c>
      <c r="B202" s="9" t="str">
        <f>Recoveries!B202</f>
        <v>31805</v>
      </c>
      <c r="C202" s="9" t="str">
        <f>Recoveries!C202</f>
        <v>AS-French Lit/Gen Linguistics</v>
      </c>
      <c r="D202" s="27" t="str">
        <f>Recoveries!D202</f>
        <v>AS-French Lit/Gen Linguistics</v>
      </c>
      <c r="E202" s="9" t="str">
        <f>Recoveries!E202</f>
        <v>Arts &amp; Sciences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f t="shared" ref="Q202:Q258" si="3">R202-SUM(F202:P202)</f>
        <v>0</v>
      </c>
      <c r="R202" s="16">
        <f>IF(ISERROR(VLOOKUP($B202,[1]!Dept_Amt,4,FALSE)),0,VLOOKUP($B202,[1]!Dept_Amt,4,FALSE))</f>
        <v>0</v>
      </c>
    </row>
    <row r="203" spans="1:18" hidden="1" outlineLevel="2" x14ac:dyDescent="0.25">
      <c r="A203" s="9" t="str">
        <f>Recoveries!A203</f>
        <v>31815 AS-Govt &amp; Foreign Aff</v>
      </c>
      <c r="B203" s="9" t="str">
        <f>Recoveries!B203</f>
        <v>31815</v>
      </c>
      <c r="C203" s="9" t="str">
        <f>Recoveries!C203</f>
        <v>AS-Govt &amp; Foreign Aff</v>
      </c>
      <c r="D203" s="27" t="str">
        <f>Recoveries!D203</f>
        <v>AS-Govt &amp; Foreign Aff</v>
      </c>
      <c r="E203" s="9" t="str">
        <f>Recoveries!E203</f>
        <v>Arts &amp; Sciences</v>
      </c>
      <c r="F203" s="15">
        <v>0</v>
      </c>
      <c r="G203" s="15">
        <v>0</v>
      </c>
      <c r="H203" s="15">
        <v>0</v>
      </c>
      <c r="I203" s="15">
        <v>0</v>
      </c>
      <c r="J203" s="15">
        <v>94.39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f t="shared" si="3"/>
        <v>0</v>
      </c>
      <c r="R203" s="16">
        <f>IF(ISERROR(VLOOKUP($B203,[1]!Dept_Amt,4,FALSE)),0,VLOOKUP($B203,[1]!Dept_Amt,4,FALSE))</f>
        <v>94.39</v>
      </c>
    </row>
    <row r="204" spans="1:18" hidden="1" outlineLevel="2" x14ac:dyDescent="0.25">
      <c r="A204" s="9" t="str">
        <f>Recoveries!A204</f>
        <v>31825 AS-History</v>
      </c>
      <c r="B204" s="9" t="str">
        <f>Recoveries!B204</f>
        <v>31825</v>
      </c>
      <c r="C204" s="9" t="str">
        <f>Recoveries!C204</f>
        <v>AS-History</v>
      </c>
      <c r="D204" s="27" t="str">
        <f>Recoveries!D204</f>
        <v>AS-History</v>
      </c>
      <c r="E204" s="9" t="str">
        <f>Recoveries!E204</f>
        <v>Arts &amp; Sciences</v>
      </c>
      <c r="F204" s="15">
        <v>55.98</v>
      </c>
      <c r="G204" s="15">
        <v>54.660000000000004</v>
      </c>
      <c r="H204" s="15">
        <v>13.11</v>
      </c>
      <c r="I204" s="15">
        <v>28.629999999999995</v>
      </c>
      <c r="J204" s="15">
        <v>290.67</v>
      </c>
      <c r="K204" s="15">
        <v>40.740000000000009</v>
      </c>
      <c r="L204" s="15">
        <v>8.3899999999999864</v>
      </c>
      <c r="M204" s="15">
        <v>-9.9999999999909051E-3</v>
      </c>
      <c r="N204" s="15">
        <v>0</v>
      </c>
      <c r="O204" s="15">
        <v>0</v>
      </c>
      <c r="P204" s="15">
        <v>0</v>
      </c>
      <c r="Q204" s="15">
        <f t="shared" si="3"/>
        <v>0</v>
      </c>
      <c r="R204" s="16">
        <f>IF(ISERROR(VLOOKUP($B204,[1]!Dept_Amt,4,FALSE)),0,VLOOKUP($B204,[1]!Dept_Amt,4,FALSE))</f>
        <v>492.17</v>
      </c>
    </row>
    <row r="205" spans="1:18" hidden="1" outlineLevel="2" x14ac:dyDescent="0.25">
      <c r="A205" s="9" t="str">
        <f>Recoveries!A205</f>
        <v>31830 AS-Inst/Adv Stud in Culture</v>
      </c>
      <c r="B205" s="9" t="str">
        <f>Recoveries!B205</f>
        <v>31830</v>
      </c>
      <c r="C205" s="9" t="str">
        <f>Recoveries!C205</f>
        <v>AS-Inst/Adv Stud in Culture</v>
      </c>
      <c r="D205" s="27" t="str">
        <f>Recoveries!D205</f>
        <v>AS-Inst/Adv Stud in Culture</v>
      </c>
      <c r="E205" s="9" t="str">
        <f>Recoveries!E205</f>
        <v>Arts &amp; Sciences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f t="shared" si="3"/>
        <v>0</v>
      </c>
      <c r="R205" s="16">
        <f>IF(ISERROR(VLOOKUP($B205,[1]!Dept_Amt,4,FALSE)),0,VLOOKUP($B205,[1]!Dept_Amt,4,FALSE))</f>
        <v>0</v>
      </c>
    </row>
    <row r="206" spans="1:18" hidden="1" outlineLevel="2" x14ac:dyDescent="0.25">
      <c r="A206" s="9" t="str">
        <f>Recoveries!A206</f>
        <v>31835 AS-Inst/Afro-am &amp; African Stud</v>
      </c>
      <c r="B206" s="9" t="str">
        <f>Recoveries!B206</f>
        <v>31835</v>
      </c>
      <c r="C206" s="9" t="str">
        <f>Recoveries!C206</f>
        <v>AS-Inst/Afro-am &amp; African Stud</v>
      </c>
      <c r="D206" s="27" t="str">
        <f>Recoveries!D206</f>
        <v>AS-Inst/Afro-am &amp; African Stud</v>
      </c>
      <c r="E206" s="9" t="str">
        <f>Recoveries!E206</f>
        <v>Arts &amp; Sciences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f t="shared" si="3"/>
        <v>0</v>
      </c>
      <c r="R206" s="16">
        <f>IF(ISERROR(VLOOKUP($B206,[1]!Dept_Amt,4,FALSE)),0,VLOOKUP($B206,[1]!Dept_Amt,4,FALSE))</f>
        <v>0</v>
      </c>
    </row>
    <row r="207" spans="1:18" hidden="1" outlineLevel="2" x14ac:dyDescent="0.25">
      <c r="A207" s="9" t="str">
        <f>Recoveries!A207</f>
        <v>31850 AS-Mathematics</v>
      </c>
      <c r="B207" s="9" t="str">
        <f>Recoveries!B207</f>
        <v>31850</v>
      </c>
      <c r="C207" s="9" t="str">
        <f>Recoveries!C207</f>
        <v>AS-Mathematics</v>
      </c>
      <c r="D207" s="27" t="str">
        <f>Recoveries!D207</f>
        <v>AS-Mathematics</v>
      </c>
      <c r="E207" s="9" t="str">
        <f>Recoveries!E207</f>
        <v>Arts &amp; Sciences</v>
      </c>
      <c r="F207" s="15">
        <v>17769.68</v>
      </c>
      <c r="G207" s="15">
        <v>8039.4700000000012</v>
      </c>
      <c r="H207" s="15">
        <v>587.25</v>
      </c>
      <c r="I207" s="15">
        <v>9271.2799999999988</v>
      </c>
      <c r="J207" s="15">
        <v>2353.8000000000029</v>
      </c>
      <c r="K207" s="15">
        <v>1544.7599999999948</v>
      </c>
      <c r="L207" s="15">
        <v>2181.1500000000015</v>
      </c>
      <c r="M207" s="15">
        <v>1586.9000000000015</v>
      </c>
      <c r="N207" s="15">
        <v>1236.8600000000006</v>
      </c>
      <c r="O207" s="15">
        <v>1133.4499999999971</v>
      </c>
      <c r="P207" s="15">
        <v>3493.7200000000012</v>
      </c>
      <c r="Q207" s="15">
        <f t="shared" si="3"/>
        <v>23007.769999999997</v>
      </c>
      <c r="R207" s="16">
        <f>IF(ISERROR(VLOOKUP($B207,[1]!Dept_Amt,4,FALSE)),0,VLOOKUP($B207,[1]!Dept_Amt,4,FALSE))</f>
        <v>72206.09</v>
      </c>
    </row>
    <row r="208" spans="1:18" hidden="1" outlineLevel="2" x14ac:dyDescent="0.25">
      <c r="A208" s="9" t="str">
        <f>Recoveries!A208</f>
        <v>31855 AS-Media Studies</v>
      </c>
      <c r="B208" s="9" t="str">
        <f>Recoveries!B208</f>
        <v>31855</v>
      </c>
      <c r="C208" s="9" t="str">
        <f>Recoveries!C208</f>
        <v>AS-Media Studies</v>
      </c>
      <c r="D208" s="27" t="str">
        <f>Recoveries!D208</f>
        <v>AS-Media Studies</v>
      </c>
      <c r="E208" s="9" t="str">
        <f>Recoveries!E208</f>
        <v>Arts &amp; Sciences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f t="shared" si="3"/>
        <v>826.98</v>
      </c>
      <c r="R208" s="16">
        <f>IF(ISERROR(VLOOKUP($B208,[1]!Dept_Amt,4,FALSE)),0,VLOOKUP($B208,[1]!Dept_Amt,4,FALSE))</f>
        <v>826.98</v>
      </c>
    </row>
    <row r="209" spans="1:19" hidden="1" outlineLevel="2" x14ac:dyDescent="0.25">
      <c r="A209" s="9" t="s">
        <v>737</v>
      </c>
      <c r="B209" s="9" t="str">
        <f>Recoveries!B209</f>
        <v>31865</v>
      </c>
      <c r="C209" s="9" t="str">
        <f>Recoveries!C209</f>
        <v xml:space="preserve">AS-Music </v>
      </c>
      <c r="D209" s="27" t="str">
        <f>Recoveries!D209</f>
        <v xml:space="preserve">AS-Music </v>
      </c>
      <c r="E209" s="9" t="str">
        <f>Recoveries!E209</f>
        <v>Arts &amp; Sciences</v>
      </c>
      <c r="F209" s="15">
        <v>150.4</v>
      </c>
      <c r="G209" s="15">
        <v>22.180000000000007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f t="shared" si="3"/>
        <v>0</v>
      </c>
      <c r="R209" s="16">
        <f>IF(ISERROR(VLOOKUP($B209,[1]!Dept_Amt,4,FALSE)),0,VLOOKUP($B209,[1]!Dept_Amt,4,FALSE))</f>
        <v>172.58</v>
      </c>
    </row>
    <row r="210" spans="1:19" hidden="1" outlineLevel="2" x14ac:dyDescent="0.25">
      <c r="A210" s="9" t="str">
        <f>Recoveries!A210</f>
        <v>31870 AS-Philosophy</v>
      </c>
      <c r="B210" s="9" t="str">
        <f>Recoveries!B210</f>
        <v>31870</v>
      </c>
      <c r="C210" s="9" t="str">
        <f>Recoveries!C210</f>
        <v>AS-Philosophy</v>
      </c>
      <c r="D210" s="27" t="str">
        <f>Recoveries!D210</f>
        <v>AS-Philosophy</v>
      </c>
      <c r="E210" s="9" t="str">
        <f>Recoveries!E210</f>
        <v>Arts &amp; Sciences</v>
      </c>
      <c r="F210" s="15">
        <v>0</v>
      </c>
      <c r="G210" s="15">
        <v>60.04</v>
      </c>
      <c r="H210" s="15">
        <v>60.029999999999994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10.319999999999993</v>
      </c>
      <c r="O210" s="15">
        <v>0</v>
      </c>
      <c r="P210" s="15">
        <v>0</v>
      </c>
      <c r="Q210" s="15">
        <f t="shared" si="3"/>
        <v>0</v>
      </c>
      <c r="R210" s="16">
        <f>IF(ISERROR(VLOOKUP($B210,[1]!Dept_Amt,4,FALSE)),0,VLOOKUP($B210,[1]!Dept_Amt,4,FALSE))</f>
        <v>130.38999999999999</v>
      </c>
    </row>
    <row r="211" spans="1:19" hidden="1" outlineLevel="2" x14ac:dyDescent="0.25">
      <c r="A211" s="9" t="str">
        <f>Recoveries!A211</f>
        <v>31875 AS-Physics</v>
      </c>
      <c r="B211" s="9" t="str">
        <f>Recoveries!B211</f>
        <v>31875</v>
      </c>
      <c r="C211" s="9" t="str">
        <f>Recoveries!C211</f>
        <v>AS-Physics</v>
      </c>
      <c r="D211" s="27" t="str">
        <f>Recoveries!D211</f>
        <v>AS-Physics</v>
      </c>
      <c r="E211" s="9" t="str">
        <f>Recoveries!E211</f>
        <v>Arts &amp; Sciences</v>
      </c>
      <c r="F211" s="15">
        <v>57624.95</v>
      </c>
      <c r="G211" s="15">
        <v>35307.880000000005</v>
      </c>
      <c r="H211" s="15">
        <v>37111.14</v>
      </c>
      <c r="I211" s="15">
        <v>33792.359999999986</v>
      </c>
      <c r="J211" s="15">
        <v>36330.680000000022</v>
      </c>
      <c r="K211" s="15">
        <v>25265.799999999988</v>
      </c>
      <c r="L211" s="15">
        <v>21241.549999999988</v>
      </c>
      <c r="M211" s="15">
        <v>23952.179999999993</v>
      </c>
      <c r="N211" s="15">
        <v>29967.929999999993</v>
      </c>
      <c r="O211" s="15">
        <v>24374.300000000047</v>
      </c>
      <c r="P211" s="15">
        <v>21915.239999999991</v>
      </c>
      <c r="Q211" s="15">
        <f t="shared" si="3"/>
        <v>42595.02999999997</v>
      </c>
      <c r="R211" s="16">
        <f>IF(ISERROR(VLOOKUP($B211,[1]!Dept_Amt,4,FALSE)),0,VLOOKUP($B211,[1]!Dept_Amt,4,FALSE))</f>
        <v>389479.04</v>
      </c>
    </row>
    <row r="212" spans="1:19" hidden="1" outlineLevel="2" x14ac:dyDescent="0.25">
      <c r="A212" s="9" t="str">
        <f>Recoveries!A212</f>
        <v>31885 AS-Psychology</v>
      </c>
      <c r="B212" s="9" t="str">
        <f>Recoveries!B212</f>
        <v>31885</v>
      </c>
      <c r="C212" s="9" t="str">
        <f>Recoveries!C212</f>
        <v>AS-Psychology</v>
      </c>
      <c r="D212" s="27" t="str">
        <f>Recoveries!D212</f>
        <v>AS-Psychology</v>
      </c>
      <c r="E212" s="9" t="str">
        <f>Recoveries!E212</f>
        <v>Arts &amp; Sciences</v>
      </c>
      <c r="F212" s="15">
        <v>50502.98</v>
      </c>
      <c r="G212" s="15">
        <v>35878.049999999996</v>
      </c>
      <c r="H212" s="15">
        <v>12907.520000000004</v>
      </c>
      <c r="I212" s="15">
        <v>16086.869999999995</v>
      </c>
      <c r="J212" s="15">
        <v>14577.190000000002</v>
      </c>
      <c r="K212" s="15">
        <v>16782.789999999994</v>
      </c>
      <c r="L212" s="15">
        <v>13384.149999999994</v>
      </c>
      <c r="M212" s="15">
        <v>17800.98000000001</v>
      </c>
      <c r="N212" s="15">
        <v>15761.040000000008</v>
      </c>
      <c r="O212" s="15">
        <v>13609.989999999991</v>
      </c>
      <c r="P212" s="15">
        <v>15747.760000000009</v>
      </c>
      <c r="Q212" s="15">
        <f t="shared" si="3"/>
        <v>24344.78</v>
      </c>
      <c r="R212" s="16">
        <f>IF(ISERROR(VLOOKUP($B212,[1]!Dept_Amt,4,FALSE)),0,VLOOKUP($B212,[1]!Dept_Amt,4,FALSE))</f>
        <v>247384.1</v>
      </c>
    </row>
    <row r="213" spans="1:19" hidden="1" outlineLevel="2" x14ac:dyDescent="0.25">
      <c r="A213" s="9" t="str">
        <f>Recoveries!A213</f>
        <v>31890 AS-Religious Studies</v>
      </c>
      <c r="B213" s="9" t="str">
        <f>Recoveries!B213</f>
        <v>31890</v>
      </c>
      <c r="C213" s="9" t="str">
        <f>Recoveries!C213</f>
        <v>AS-Religious Studies</v>
      </c>
      <c r="D213" s="27" t="str">
        <f>Recoveries!D213</f>
        <v>AS-Religious Studies</v>
      </c>
      <c r="E213" s="9" t="str">
        <f>Recoveries!E213</f>
        <v>Arts &amp; Sciences</v>
      </c>
      <c r="F213" s="15">
        <v>3168.42</v>
      </c>
      <c r="G213" s="15">
        <v>1507.6899999999996</v>
      </c>
      <c r="H213" s="15">
        <v>1444.0200000000004</v>
      </c>
      <c r="I213" s="15">
        <v>2248.8200000000006</v>
      </c>
      <c r="J213" s="15">
        <v>1017.9399999999987</v>
      </c>
      <c r="K213" s="15">
        <v>1512.5500000000011</v>
      </c>
      <c r="L213" s="15">
        <v>1317.2099999999991</v>
      </c>
      <c r="M213" s="15">
        <v>2463.17</v>
      </c>
      <c r="N213" s="15">
        <v>2765.5499999999993</v>
      </c>
      <c r="O213" s="15">
        <v>1045.1399999999994</v>
      </c>
      <c r="P213" s="15">
        <v>960.88000000000102</v>
      </c>
      <c r="Q213" s="15">
        <f t="shared" si="3"/>
        <v>1929.1500000000015</v>
      </c>
      <c r="R213" s="16">
        <f>IF(ISERROR(VLOOKUP($B213,[1]!Dept_Amt,4,FALSE)),0,VLOOKUP($B213,[1]!Dept_Amt,4,FALSE))</f>
        <v>21380.54</v>
      </c>
    </row>
    <row r="214" spans="1:19" hidden="1" outlineLevel="2" x14ac:dyDescent="0.25">
      <c r="A214" s="9" t="str">
        <f>Recoveries!A214</f>
        <v>31900 AS-Sociology</v>
      </c>
      <c r="B214" s="9" t="str">
        <f>Recoveries!B214</f>
        <v>31900</v>
      </c>
      <c r="C214" s="9" t="str">
        <f>Recoveries!C214</f>
        <v>AS-Sociology</v>
      </c>
      <c r="D214" s="27" t="str">
        <f>Recoveries!D214</f>
        <v>AS-Sociology</v>
      </c>
      <c r="E214" s="9" t="str">
        <f>Recoveries!E214</f>
        <v>Arts &amp; Sciences</v>
      </c>
      <c r="F214" s="15">
        <v>2571.27</v>
      </c>
      <c r="G214" s="15">
        <v>312.11000000000013</v>
      </c>
      <c r="H214" s="15">
        <v>563.90999999999985</v>
      </c>
      <c r="I214" s="15">
        <v>875.9399999999996</v>
      </c>
      <c r="J214" s="15">
        <v>311.43000000000029</v>
      </c>
      <c r="K214" s="15">
        <v>2619.8500000000004</v>
      </c>
      <c r="L214" s="15">
        <v>1201.1599999999999</v>
      </c>
      <c r="M214" s="15">
        <v>473.05999999999949</v>
      </c>
      <c r="N214" s="15">
        <v>774.20000000000073</v>
      </c>
      <c r="O214" s="15">
        <v>858.19000000000051</v>
      </c>
      <c r="P214" s="15">
        <v>209.64999999999964</v>
      </c>
      <c r="Q214" s="15">
        <f t="shared" si="3"/>
        <v>1456.7899999999991</v>
      </c>
      <c r="R214" s="16">
        <f>IF(ISERROR(VLOOKUP($B214,[1]!Dept_Amt,4,FALSE)),0,VLOOKUP($B214,[1]!Dept_Amt,4,FALSE))</f>
        <v>12227.56</v>
      </c>
    </row>
    <row r="215" spans="1:19" hidden="1" outlineLevel="2" x14ac:dyDescent="0.25">
      <c r="A215" s="9" t="str">
        <f>Recoveries!A215</f>
        <v>31905 AS-Spanish, Italian, &amp; Portuguese</v>
      </c>
      <c r="B215" s="9" t="str">
        <f>Recoveries!B215</f>
        <v>31905</v>
      </c>
      <c r="C215" s="9" t="str">
        <f>Recoveries!C215</f>
        <v>AS-Spanish, Italian, &amp; Portuguese</v>
      </c>
      <c r="D215" s="27" t="str">
        <f>Recoveries!D215</f>
        <v>AS-Spanish, Italian, &amp; Portuguese</v>
      </c>
      <c r="E215" s="9" t="str">
        <f>Recoveries!E215</f>
        <v>Arts &amp; Sciences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318.82</v>
      </c>
      <c r="M215" s="15">
        <v>0</v>
      </c>
      <c r="N215" s="15">
        <v>0</v>
      </c>
      <c r="O215" s="15">
        <v>0</v>
      </c>
      <c r="P215" s="15">
        <v>0</v>
      </c>
      <c r="Q215" s="15">
        <f t="shared" si="3"/>
        <v>1262.05</v>
      </c>
      <c r="R215" s="16">
        <f>IF(ISERROR(VLOOKUP($B215,[1]!Dept_Amt,4,FALSE)),0,VLOOKUP($B215,[1]!Dept_Amt,4,FALSE))</f>
        <v>1580.87</v>
      </c>
    </row>
    <row r="216" spans="1:19" hidden="1" outlineLevel="2" x14ac:dyDescent="0.25">
      <c r="A216" s="9" t="str">
        <f>Recoveries!A216</f>
        <v>31915 AS-Statistics</v>
      </c>
      <c r="B216" s="9" t="str">
        <f>Recoveries!B216</f>
        <v>31915</v>
      </c>
      <c r="C216" s="9" t="str">
        <f>Recoveries!C216</f>
        <v>AS-Statistics</v>
      </c>
      <c r="D216" s="27" t="str">
        <f>Recoveries!D216</f>
        <v>AS-Statistics</v>
      </c>
      <c r="E216" s="9" t="str">
        <f>Recoveries!E216</f>
        <v>Arts &amp; Sciences</v>
      </c>
      <c r="F216" s="15">
        <v>5319.97</v>
      </c>
      <c r="G216" s="15">
        <v>5342.2399999999989</v>
      </c>
      <c r="H216" s="15">
        <v>198.35000000000036</v>
      </c>
      <c r="I216" s="15">
        <v>678.85000000000036</v>
      </c>
      <c r="J216" s="15">
        <v>248.10000000000036</v>
      </c>
      <c r="K216" s="15">
        <v>231.57999999999993</v>
      </c>
      <c r="L216" s="15">
        <v>196.51000000000022</v>
      </c>
      <c r="M216" s="15">
        <v>301.34000000000015</v>
      </c>
      <c r="N216" s="15">
        <v>351.51000000000022</v>
      </c>
      <c r="O216" s="15">
        <v>193.85999999999876</v>
      </c>
      <c r="P216" s="15">
        <v>737.31999999999971</v>
      </c>
      <c r="Q216" s="15">
        <f t="shared" si="3"/>
        <v>3733.9699999999993</v>
      </c>
      <c r="R216" s="16">
        <f>IF(ISERROR(VLOOKUP($B216,[1]!Dept_Amt,4,FALSE)),0,VLOOKUP($B216,[1]!Dept_Amt,4,FALSE))</f>
        <v>17533.599999999999</v>
      </c>
    </row>
    <row r="217" spans="1:19" hidden="1" outlineLevel="2" x14ac:dyDescent="0.25">
      <c r="A217" s="9" t="str">
        <f>Recoveries!A217</f>
        <v>31925 AS-Va Ctr for Digital History</v>
      </c>
      <c r="B217" s="9" t="str">
        <f>Recoveries!B217</f>
        <v>31925</v>
      </c>
      <c r="C217" s="9" t="str">
        <f>Recoveries!C217</f>
        <v>AS-Va Ctr for Digital History</v>
      </c>
      <c r="D217" s="27" t="str">
        <f>Recoveries!D217</f>
        <v>AS-Va Ctr for Digital History</v>
      </c>
      <c r="E217" s="9" t="str">
        <f>Recoveries!E217</f>
        <v>Arts &amp; Sciences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f t="shared" si="3"/>
        <v>0</v>
      </c>
      <c r="R217" s="16">
        <f>IF(ISERROR(VLOOKUP($B217,[1]!Dept_Amt,4,FALSE)),0,VLOOKUP($B217,[1]!Dept_Amt,4,FALSE))</f>
        <v>0</v>
      </c>
    </row>
    <row r="218" spans="1:19" hidden="1" outlineLevel="2" x14ac:dyDescent="0.25">
      <c r="A218" s="9" t="str">
        <f>Recoveries!A218</f>
        <v>31931 AS-Ctr, Religion &amp; Democracy</v>
      </c>
      <c r="B218" s="9" t="str">
        <f>Recoveries!B218</f>
        <v>31931</v>
      </c>
      <c r="C218" s="9" t="str">
        <f>Recoveries!C218</f>
        <v>AS-Ctr, Religion &amp; Democracy</v>
      </c>
      <c r="D218" s="27" t="str">
        <f>Recoveries!D218</f>
        <v>AS-Ctr, Religion &amp; Democracy</v>
      </c>
      <c r="E218" s="9" t="str">
        <f>Recoveries!E218</f>
        <v>Arts &amp; Sciences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f t="shared" si="3"/>
        <v>0</v>
      </c>
      <c r="R218" s="16">
        <f>IF(ISERROR(VLOOKUP($B218,[1]!Dept_Amt,4,FALSE)),0,VLOOKUP($B218,[1]!Dept_Amt,4,FALSE))</f>
        <v>0</v>
      </c>
    </row>
    <row r="219" spans="1:19" outlineLevel="1" collapsed="1" x14ac:dyDescent="0.25">
      <c r="E219" s="11" t="s">
        <v>752</v>
      </c>
      <c r="F219" s="15">
        <f>SUBTOTAL(9,F183:F218)</f>
        <v>376859.64999999991</v>
      </c>
      <c r="G219" s="15">
        <f>SUBTOTAL(9,G183:G218)</f>
        <v>257407</v>
      </c>
      <c r="H219" s="15">
        <f>SUBTOTAL(9,H183:H218)</f>
        <v>149352.65</v>
      </c>
      <c r="I219" s="15">
        <f>SUBTOTAL(9,I183:I218)</f>
        <v>191726.11000000004</v>
      </c>
      <c r="J219" s="15">
        <f>SUBTOTAL(9,J183:J218)</f>
        <v>144607.80000000002</v>
      </c>
      <c r="K219" s="15">
        <f>SUBTOTAL(9,K183:K218)</f>
        <v>143464.35999999993</v>
      </c>
      <c r="L219" s="15">
        <f>SUBTOTAL(9,L183:L218)</f>
        <v>126810.11999999998</v>
      </c>
      <c r="M219" s="15">
        <f>SUBTOTAL(9,M183:M218)</f>
        <v>140748.28999999998</v>
      </c>
      <c r="N219" s="15">
        <f>SUBTOTAL(9,N183:N218)</f>
        <v>155967.26000000004</v>
      </c>
      <c r="O219" s="15">
        <f>SUBTOTAL(9,O183:O218)</f>
        <v>135478.71000000002</v>
      </c>
      <c r="P219" s="15">
        <f>SUBTOTAL(9,P183:P218)</f>
        <v>144210.20999999993</v>
      </c>
      <c r="Q219" s="15">
        <f>SUBTOTAL(9,Q183:Q218)</f>
        <v>266363.87999999995</v>
      </c>
      <c r="R219" s="16">
        <f>SUBTOTAL(9,R183:R218)</f>
        <v>2232996.04</v>
      </c>
    </row>
    <row r="220" spans="1:19" outlineLevel="1" x14ac:dyDescent="0.25"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f t="shared" si="3"/>
        <v>0</v>
      </c>
      <c r="R220" s="16">
        <f>IF(ISERROR(VLOOKUP($B220,[1]!Dept_Amt,4,FALSE)),0,VLOOKUP($B220,[1]!Dept_Amt,4,FALSE))</f>
        <v>0</v>
      </c>
    </row>
    <row r="221" spans="1:19" hidden="1" outlineLevel="2" x14ac:dyDescent="0.25">
      <c r="A221" s="9" t="s">
        <v>695</v>
      </c>
      <c r="B221" s="9" t="str">
        <f t="shared" ref="B221:B222" si="4">LEFT(A221,5)</f>
        <v>30001</v>
      </c>
      <c r="C221" s="9" t="str">
        <f>MID(A221,7,35)</f>
        <v>HS-Biocomplexity Initiative</v>
      </c>
      <c r="D221" s="35" t="str">
        <f>C221</f>
        <v>HS-Biocomplexity Initiative</v>
      </c>
      <c r="E221" s="39" t="s">
        <v>126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f t="shared" si="3"/>
        <v>0</v>
      </c>
      <c r="R221" s="16">
        <f>IF(ISERROR(VLOOKUP($B221,[1]!Dept_Amt,4,FALSE)),0,VLOOKUP($B221,[1]!Dept_Amt,4,FALSE))</f>
        <v>0</v>
      </c>
      <c r="S221" s="23"/>
    </row>
    <row r="222" spans="1:19" hidden="1" outlineLevel="2" x14ac:dyDescent="0.25">
      <c r="A222" s="9" t="s">
        <v>700</v>
      </c>
      <c r="B222" s="9" t="str">
        <f t="shared" si="4"/>
        <v>30002</v>
      </c>
      <c r="C222" s="9" t="str">
        <f>MID(A222,7,35)</f>
        <v>PV-Data Science Institute</v>
      </c>
      <c r="D222" s="35" t="str">
        <f>C222</f>
        <v>PV-Data Science Institute</v>
      </c>
      <c r="E222" s="39" t="s">
        <v>126</v>
      </c>
      <c r="F222" s="15">
        <v>1841.55</v>
      </c>
      <c r="G222" s="15">
        <v>10623.400000000001</v>
      </c>
      <c r="H222" s="15">
        <v>9058.7099999999991</v>
      </c>
      <c r="I222" s="15">
        <v>431.34000000000015</v>
      </c>
      <c r="J222" s="15">
        <v>6714.77</v>
      </c>
      <c r="K222" s="15">
        <v>-7210.7200000000012</v>
      </c>
      <c r="L222" s="15">
        <v>248.88999999999942</v>
      </c>
      <c r="M222" s="15">
        <v>5865.27</v>
      </c>
      <c r="N222" s="15">
        <v>16173.650000000001</v>
      </c>
      <c r="O222" s="15">
        <v>14694.729999999996</v>
      </c>
      <c r="P222" s="15">
        <v>11837.320000000007</v>
      </c>
      <c r="Q222" s="15">
        <f t="shared" si="3"/>
        <v>38488.410000000003</v>
      </c>
      <c r="R222" s="16">
        <f>IF(ISERROR(VLOOKUP($B222,[1]!Dept_Amt,4,FALSE)),0,VLOOKUP($B222,[1]!Dept_Amt,4,FALSE))</f>
        <v>108767.32</v>
      </c>
      <c r="S222" s="23"/>
    </row>
    <row r="223" spans="1:19" hidden="1" outlineLevel="2" x14ac:dyDescent="0.25">
      <c r="A223" s="9" t="str">
        <f>Recoveries!A223</f>
        <v>30027 BA-Frank Batten School</v>
      </c>
      <c r="B223" s="9" t="str">
        <f>Recoveries!B223</f>
        <v>30027</v>
      </c>
      <c r="C223" s="9" t="str">
        <f>Recoveries!C223</f>
        <v>BA-Frank Batten School</v>
      </c>
      <c r="D223" s="27" t="str">
        <f>Recoveries!D223</f>
        <v>BA-Frank Batten School</v>
      </c>
      <c r="E223" s="9" t="str">
        <f>Recoveries!E223</f>
        <v>Other Units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f t="shared" si="3"/>
        <v>0</v>
      </c>
      <c r="R223" s="16">
        <f>IF(ISERROR(VLOOKUP($B223,[1]!Dept_Amt,4,FALSE)),0,VLOOKUP($B223,[1]!Dept_Amt,4,FALSE))</f>
        <v>0</v>
      </c>
    </row>
    <row r="224" spans="1:19" hidden="1" outlineLevel="2" x14ac:dyDescent="0.25">
      <c r="A224" s="9" t="s">
        <v>237</v>
      </c>
      <c r="B224" s="9" t="str">
        <f>Recoveries!B224</f>
        <v>30105</v>
      </c>
      <c r="C224" s="9" t="str">
        <f>Recoveries!C224</f>
        <v>BA-Frank Batten School</v>
      </c>
      <c r="D224" s="27" t="str">
        <f>Recoveries!D224</f>
        <v>BA-Frank Batten School</v>
      </c>
      <c r="E224" s="9" t="str">
        <f>Recoveries!E224</f>
        <v>Other Units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f t="shared" si="3"/>
        <v>0</v>
      </c>
      <c r="R224" s="16">
        <f>IF(ISERROR(VLOOKUP($B224,[1]!Dept_Amt,4,FALSE)),0,VLOOKUP($B224,[1]!Dept_Amt,4,FALSE))</f>
        <v>0</v>
      </c>
    </row>
    <row r="225" spans="1:18" hidden="1" outlineLevel="2" x14ac:dyDescent="0.25">
      <c r="A225" s="9" t="s">
        <v>664</v>
      </c>
      <c r="B225" s="28" t="s">
        <v>665</v>
      </c>
      <c r="C225" s="9" t="s">
        <v>223</v>
      </c>
      <c r="D225" s="27" t="s">
        <v>223</v>
      </c>
      <c r="E225" s="9" t="s">
        <v>126</v>
      </c>
      <c r="F225" s="15">
        <v>11753.65</v>
      </c>
      <c r="G225" s="15">
        <v>0</v>
      </c>
      <c r="H225" s="15">
        <v>1486.9400000000005</v>
      </c>
      <c r="I225" s="15">
        <v>1486.9300000000003</v>
      </c>
      <c r="J225" s="15">
        <v>1486.9399999999987</v>
      </c>
      <c r="K225" s="15">
        <v>1486.9500000000007</v>
      </c>
      <c r="L225" s="15">
        <v>-191.13999999999942</v>
      </c>
      <c r="M225" s="15">
        <v>0</v>
      </c>
      <c r="N225" s="15">
        <v>7133.07</v>
      </c>
      <c r="O225" s="15">
        <v>0</v>
      </c>
      <c r="P225" s="15">
        <v>0</v>
      </c>
      <c r="Q225" s="15">
        <f t="shared" si="3"/>
        <v>0</v>
      </c>
      <c r="R225" s="16">
        <f>IF(ISERROR(VLOOKUP($B225,[1]!Dept_Amt,4,FALSE)),0,VLOOKUP($B225,[1]!Dept_Amt,4,FALSE))</f>
        <v>24643.34</v>
      </c>
    </row>
    <row r="226" spans="1:18" hidden="1" outlineLevel="2" x14ac:dyDescent="0.25">
      <c r="A226" s="9" t="s">
        <v>681</v>
      </c>
      <c r="B226" s="28" t="s">
        <v>682</v>
      </c>
      <c r="C226" s="9" t="s">
        <v>223</v>
      </c>
      <c r="D226" s="27" t="s">
        <v>223</v>
      </c>
      <c r="E226" s="9" t="s">
        <v>126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f t="shared" si="3"/>
        <v>0</v>
      </c>
      <c r="R226" s="16">
        <f>IF(ISERROR(VLOOKUP($B226,[1]!Dept_Amt,4,FALSE)),0,VLOOKUP($B226,[1]!Dept_Amt,4,FALSE))</f>
        <v>0</v>
      </c>
    </row>
    <row r="227" spans="1:18" hidden="1" outlineLevel="2" x14ac:dyDescent="0.25">
      <c r="A227" s="9" t="s">
        <v>246</v>
      </c>
      <c r="B227" s="9" t="str">
        <f>Recoveries!B227</f>
        <v>30120</v>
      </c>
      <c r="C227" s="9" t="str">
        <f>Recoveries!C227</f>
        <v>BA-Frank Batten School</v>
      </c>
      <c r="D227" s="27" t="str">
        <f>Recoveries!D227</f>
        <v>BA-Frank Batten School</v>
      </c>
      <c r="E227" s="9" t="str">
        <f>Recoveries!E227</f>
        <v>Other Units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f t="shared" si="3"/>
        <v>0</v>
      </c>
      <c r="R227" s="16">
        <f>IF(ISERROR(VLOOKUP($B227,[1]!Dept_Amt,4,FALSE)),0,VLOOKUP($B227,[1]!Dept_Amt,4,FALSE))</f>
        <v>0</v>
      </c>
    </row>
    <row r="228" spans="1:18" hidden="1" outlineLevel="2" x14ac:dyDescent="0.25">
      <c r="A228" s="9" t="s">
        <v>663</v>
      </c>
      <c r="B228" s="9" t="str">
        <f>Recoveries!B228</f>
        <v>30125</v>
      </c>
      <c r="C228" s="9" t="s">
        <v>223</v>
      </c>
      <c r="D228" s="27" t="s">
        <v>223</v>
      </c>
      <c r="E228" s="9" t="s">
        <v>126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f t="shared" si="3"/>
        <v>0</v>
      </c>
      <c r="R228" s="16">
        <f>IF(ISERROR(VLOOKUP($B228,[1]!Dept_Amt,4,FALSE)),0,VLOOKUP($B228,[1]!Dept_Amt,4,FALSE))</f>
        <v>0</v>
      </c>
    </row>
    <row r="229" spans="1:18" hidden="1" outlineLevel="2" x14ac:dyDescent="0.25">
      <c r="A229" s="9" t="s">
        <v>690</v>
      </c>
      <c r="B229" s="9" t="str">
        <f>Recoveries!B229</f>
        <v>30135</v>
      </c>
      <c r="C229" s="9" t="s">
        <v>223</v>
      </c>
      <c r="D229" s="27" t="s">
        <v>223</v>
      </c>
      <c r="E229" s="9" t="s">
        <v>126</v>
      </c>
      <c r="F229" s="15">
        <v>21033.41</v>
      </c>
      <c r="G229" s="15">
        <v>39746.929999999993</v>
      </c>
      <c r="H229" s="15">
        <v>27375.630000000005</v>
      </c>
      <c r="I229" s="15">
        <v>13382.5</v>
      </c>
      <c r="J229" s="15">
        <v>24328.809999999998</v>
      </c>
      <c r="K229" s="15">
        <v>15374.489999999991</v>
      </c>
      <c r="L229" s="15">
        <v>0</v>
      </c>
      <c r="M229" s="15">
        <v>-0.66000000000349246</v>
      </c>
      <c r="N229" s="15">
        <v>5286.960000000021</v>
      </c>
      <c r="O229" s="15">
        <v>18346.339999999997</v>
      </c>
      <c r="P229" s="15">
        <v>13553.720000000001</v>
      </c>
      <c r="Q229" s="15">
        <f t="shared" si="3"/>
        <v>20080.78</v>
      </c>
      <c r="R229" s="16">
        <f>IF(ISERROR(VLOOKUP($B229,[1]!Dept_Amt,4,FALSE)),0,VLOOKUP($B229,[1]!Dept_Amt,4,FALSE))</f>
        <v>198508.91</v>
      </c>
    </row>
    <row r="230" spans="1:18" hidden="1" outlineLevel="2" x14ac:dyDescent="0.25">
      <c r="A230" s="9" t="str">
        <f>Recoveries!A230</f>
        <v>31060 LB-Univ Librarian-General</v>
      </c>
      <c r="B230" s="9" t="str">
        <f>Recoveries!B230</f>
        <v>31060</v>
      </c>
      <c r="C230" s="9" t="str">
        <f>Recoveries!C230</f>
        <v>LB-Univ Librarian-General</v>
      </c>
      <c r="D230" s="27" t="str">
        <f>Recoveries!D230</f>
        <v>Alderman Library</v>
      </c>
      <c r="E230" s="9" t="str">
        <f>Recoveries!E230</f>
        <v>Other Units</v>
      </c>
      <c r="F230" s="15">
        <v>4226.8500000000004</v>
      </c>
      <c r="G230" s="15">
        <v>4220.7799999999988</v>
      </c>
      <c r="H230" s="15">
        <v>4171.6600000000017</v>
      </c>
      <c r="I230" s="15">
        <v>6246.5499999999993</v>
      </c>
      <c r="J230" s="15">
        <v>3917.869999999999</v>
      </c>
      <c r="K230" s="15">
        <v>3917.7000000000007</v>
      </c>
      <c r="L230" s="15">
        <v>3917.8899999999994</v>
      </c>
      <c r="M230" s="15">
        <v>3917.8600000000042</v>
      </c>
      <c r="N230" s="15">
        <v>5853.5599999999977</v>
      </c>
      <c r="O230" s="15">
        <v>3917.8899999999994</v>
      </c>
      <c r="P230" s="15">
        <v>3917.8700000000026</v>
      </c>
      <c r="Q230" s="15">
        <f t="shared" si="3"/>
        <v>3871.3199999999997</v>
      </c>
      <c r="R230" s="16">
        <f>IF(ISERROR(VLOOKUP($B230,[1]!Dept_Amt,4,FALSE)),0,VLOOKUP($B230,[1]!Dept_Amt,4,FALSE))</f>
        <v>52097.8</v>
      </c>
    </row>
    <row r="231" spans="1:18" hidden="1" outlineLevel="2" x14ac:dyDescent="0.25">
      <c r="A231" s="9" t="str">
        <f>Recoveries!A231</f>
        <v>31400 DA-Deans Office</v>
      </c>
      <c r="B231" s="9" t="str">
        <f>Recoveries!B231</f>
        <v>31400</v>
      </c>
      <c r="C231" s="9" t="str">
        <f>Recoveries!C231</f>
        <v>DA-Deans Office</v>
      </c>
      <c r="D231" s="27" t="str">
        <f>Recoveries!D231</f>
        <v>DA-Deans Office</v>
      </c>
      <c r="E231" s="9" t="str">
        <f>Recoveries!E231</f>
        <v>Other Units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f t="shared" si="3"/>
        <v>0</v>
      </c>
      <c r="R231" s="16">
        <f>IF(ISERROR(VLOOKUP($B231,[1]!Dept_Amt,4,FALSE)),0,VLOOKUP($B231,[1]!Dept_Amt,4,FALSE))</f>
        <v>0</v>
      </c>
    </row>
    <row r="232" spans="1:18" hidden="1" outlineLevel="2" x14ac:dyDescent="0.25">
      <c r="A232" s="9" t="str">
        <f>Recoveries!A232</f>
        <v>31520 CP-Ctr/State &amp; Nat Pgrms</v>
      </c>
      <c r="B232" s="9" t="str">
        <f>Recoveries!B232</f>
        <v>31520</v>
      </c>
      <c r="C232" s="9" t="str">
        <f>Recoveries!C232</f>
        <v>CP-Ctr/State &amp; Nat Pgrms</v>
      </c>
      <c r="D232" s="27" t="str">
        <f>Recoveries!D232</f>
        <v>CP-Ctr/State &amp; Nat Pgrms</v>
      </c>
      <c r="E232" s="9" t="str">
        <f>Recoveries!E232</f>
        <v>Other Units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f t="shared" si="3"/>
        <v>0</v>
      </c>
      <c r="R232" s="16">
        <f>IF(ISERROR(VLOOKUP($B232,[1]!Dept_Amt,4,FALSE)),0,VLOOKUP($B232,[1]!Dept_Amt,4,FALSE))</f>
        <v>0</v>
      </c>
    </row>
    <row r="233" spans="1:18" hidden="1" outlineLevel="2" x14ac:dyDescent="0.25">
      <c r="A233" s="9" t="str">
        <f>Recoveries!A233</f>
        <v>31530 CP-University Center</v>
      </c>
      <c r="B233" s="9" t="str">
        <f>Recoveries!B233</f>
        <v>31530</v>
      </c>
      <c r="C233" s="9" t="str">
        <f>Recoveries!C233</f>
        <v>CP-University Center</v>
      </c>
      <c r="D233" s="27" t="str">
        <f>Recoveries!D233</f>
        <v>CP-University Center</v>
      </c>
      <c r="E233" s="9" t="str">
        <f>Recoveries!E233</f>
        <v>Other Units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f t="shared" si="3"/>
        <v>0</v>
      </c>
      <c r="R233" s="16">
        <f>IF(ISERROR(VLOOKUP($B233,[1]!Dept_Amt,4,FALSE)),0,VLOOKUP($B233,[1]!Dept_Amt,4,FALSE))</f>
        <v>0</v>
      </c>
    </row>
    <row r="234" spans="1:18" hidden="1" outlineLevel="2" x14ac:dyDescent="0.25">
      <c r="A234" s="9" t="str">
        <f>Recoveries!A234</f>
        <v>31580 CP-TEMPO Reading Pgrm</v>
      </c>
      <c r="B234" s="9" t="str">
        <f>Recoveries!B234</f>
        <v>31580</v>
      </c>
      <c r="C234" s="9" t="str">
        <f>Recoveries!C234</f>
        <v>CP-TEMPO Reading Pgrm</v>
      </c>
      <c r="D234" s="27" t="str">
        <f>Recoveries!D234</f>
        <v>CP-TEMPO Reading Pgrm</v>
      </c>
      <c r="E234" s="9" t="str">
        <f>Recoveries!E234</f>
        <v>Other Units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f t="shared" si="3"/>
        <v>0</v>
      </c>
      <c r="R234" s="16">
        <f>IF(ISERROR(VLOOKUP($B234,[1]!Dept_Amt,4,FALSE)),0,VLOOKUP($B234,[1]!Dept_Amt,4,FALSE))</f>
        <v>0</v>
      </c>
    </row>
    <row r="235" spans="1:18" hidden="1" outlineLevel="2" x14ac:dyDescent="0.25">
      <c r="A235" s="9" t="str">
        <f>Recoveries!A235</f>
        <v>40025 HS-Health Sciences Library</v>
      </c>
      <c r="B235" s="9" t="str">
        <f>Recoveries!B235</f>
        <v>40025</v>
      </c>
      <c r="C235" s="9" t="str">
        <f>Recoveries!C235</f>
        <v>HS-Health Sciences Library</v>
      </c>
      <c r="D235" s="27" t="str">
        <f>Recoveries!D235</f>
        <v>HS-Health Sciences Library</v>
      </c>
      <c r="E235" s="9" t="str">
        <f>Recoveries!E235</f>
        <v>Other Units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f t="shared" si="3"/>
        <v>0</v>
      </c>
      <c r="R235" s="16">
        <f>IF(ISERROR(VLOOKUP($B235,[1]!Dept_Amt,4,FALSE)),0,VLOOKUP($B235,[1]!Dept_Amt,4,FALSE))</f>
        <v>0</v>
      </c>
    </row>
    <row r="236" spans="1:18" hidden="1" outlineLevel="2" x14ac:dyDescent="0.25">
      <c r="A236" s="9" t="str">
        <f>Recoveries!A236</f>
        <v>10015 PR-Miller Center</v>
      </c>
      <c r="B236" s="9" t="str">
        <f>Recoveries!B236</f>
        <v>10015</v>
      </c>
      <c r="C236" s="9" t="str">
        <f>Recoveries!C236</f>
        <v>PR-Miller Center</v>
      </c>
      <c r="D236" s="27" t="str">
        <f>Recoveries!D236</f>
        <v>PR-Miller Center</v>
      </c>
      <c r="E236" s="9" t="str">
        <f>Recoveries!E236</f>
        <v>Other Units</v>
      </c>
      <c r="F236" s="15">
        <v>72.44</v>
      </c>
      <c r="G236" s="15">
        <v>3242.58</v>
      </c>
      <c r="H236" s="15">
        <v>1526.7800000000002</v>
      </c>
      <c r="I236" s="15">
        <v>1240.8400000000001</v>
      </c>
      <c r="J236" s="15">
        <v>1365.2599999999993</v>
      </c>
      <c r="K236" s="15">
        <v>1365.2600000000002</v>
      </c>
      <c r="L236" s="15">
        <v>688.96999999999935</v>
      </c>
      <c r="M236" s="15">
        <v>372.77000000000044</v>
      </c>
      <c r="N236" s="15">
        <v>2038.1400000000012</v>
      </c>
      <c r="O236" s="15">
        <v>957.47999999999956</v>
      </c>
      <c r="P236" s="15">
        <v>2015.6299999999992</v>
      </c>
      <c r="Q236" s="15">
        <f t="shared" si="3"/>
        <v>452.38000000000102</v>
      </c>
      <c r="R236" s="16">
        <f>IF(ISERROR(VLOOKUP($B236,[1]!Dept_Amt,4,FALSE)),0,VLOOKUP($B236,[1]!Dept_Amt,4,FALSE))</f>
        <v>15338.53</v>
      </c>
    </row>
    <row r="237" spans="1:18" hidden="1" outlineLevel="2" x14ac:dyDescent="0.25">
      <c r="A237" s="9" t="str">
        <f>Recoveries!A237</f>
        <v>10050 PR-Diversity Office</v>
      </c>
      <c r="B237" s="9" t="str">
        <f>Recoveries!B237</f>
        <v>10050</v>
      </c>
      <c r="C237" s="9" t="str">
        <f>Recoveries!C237</f>
        <v>PR-Diversity Office</v>
      </c>
      <c r="D237" s="27" t="str">
        <f>Recoveries!D237</f>
        <v>PR-Diversity Office</v>
      </c>
      <c r="E237" s="9" t="str">
        <f>Recoveries!E237</f>
        <v>Other Units</v>
      </c>
      <c r="F237" s="15">
        <v>4323.92</v>
      </c>
      <c r="G237" s="15">
        <v>4327.3700000000008</v>
      </c>
      <c r="H237" s="15">
        <v>4809.619999999999</v>
      </c>
      <c r="I237" s="15">
        <v>6738.3600000000006</v>
      </c>
      <c r="J237" s="15">
        <v>4619.380000000001</v>
      </c>
      <c r="K237" s="15">
        <v>4421.5499999999993</v>
      </c>
      <c r="L237" s="15">
        <v>4504.2299999999996</v>
      </c>
      <c r="M237" s="15">
        <v>5552.4700000000012</v>
      </c>
      <c r="N237" s="15">
        <v>6738.32</v>
      </c>
      <c r="O237" s="15">
        <v>4768.6599999999962</v>
      </c>
      <c r="P237" s="15">
        <v>-35022.46</v>
      </c>
      <c r="Q237" s="15">
        <f t="shared" si="3"/>
        <v>534.97000000000116</v>
      </c>
      <c r="R237" s="16">
        <f>IF(ISERROR(VLOOKUP($B237,[1]!Dept_Amt,4,FALSE)),0,VLOOKUP($B237,[1]!Dept_Amt,4,FALSE))</f>
        <v>16316.39</v>
      </c>
    </row>
    <row r="238" spans="1:18" hidden="1" outlineLevel="2" x14ac:dyDescent="0.25">
      <c r="A238" s="9" t="str">
        <f>Recoveries!A238</f>
        <v>10040 PR-VQR</v>
      </c>
      <c r="B238" s="9" t="str">
        <f>Recoveries!B238</f>
        <v>10040</v>
      </c>
      <c r="C238" s="9" t="str">
        <f>Recoveries!C238</f>
        <v>PR-VQR</v>
      </c>
      <c r="D238" s="27" t="str">
        <f>Recoveries!D238</f>
        <v>PR-VQR</v>
      </c>
      <c r="E238" s="9" t="str">
        <f>Recoveries!E238</f>
        <v>Other Units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f t="shared" si="3"/>
        <v>0</v>
      </c>
      <c r="R238" s="16">
        <f>IF(ISERROR(VLOOKUP($B238,[1]!Dept_Amt,4,FALSE)),0,VLOOKUP($B238,[1]!Dept_Amt,4,FALSE))</f>
        <v>0</v>
      </c>
    </row>
    <row r="239" spans="1:18" hidden="1" outlineLevel="2" x14ac:dyDescent="0.25">
      <c r="A239" s="9" t="str">
        <f>Recoveries!A239</f>
        <v xml:space="preserve">30000 PV-Ofc of Exec VP &amp; Provost </v>
      </c>
      <c r="B239" s="9" t="str">
        <f>Recoveries!B239</f>
        <v>30000</v>
      </c>
      <c r="C239" s="9" t="str">
        <f>Recoveries!C239</f>
        <v xml:space="preserve">PV-Ofc of Exec VP &amp; Provost </v>
      </c>
      <c r="D239" s="27" t="str">
        <f>Recoveries!D239</f>
        <v xml:space="preserve">PV-Ofc of Exec VP &amp; Provost </v>
      </c>
      <c r="E239" s="9" t="str">
        <f>Recoveries!E239</f>
        <v>Other Units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f t="shared" si="3"/>
        <v>0</v>
      </c>
      <c r="R239" s="16">
        <f>IF(ISERROR(VLOOKUP($B239,[1]!Dept_Amt,4,FALSE)),0,VLOOKUP($B239,[1]!Dept_Amt,4,FALSE))</f>
        <v>0</v>
      </c>
    </row>
    <row r="240" spans="1:18" hidden="1" outlineLevel="2" x14ac:dyDescent="0.25">
      <c r="A240" s="9" t="s">
        <v>671</v>
      </c>
      <c r="B240" s="9" t="str">
        <f>Recoveries!B240</f>
        <v>30003</v>
      </c>
      <c r="C240" s="9" t="str">
        <f>Recoveries!C240</f>
        <v>PV-Contemplative Sciences Total</v>
      </c>
      <c r="D240" s="27" t="str">
        <f>Recoveries!D240</f>
        <v>PV-Contemplative Sciences Total</v>
      </c>
      <c r="E240" s="9" t="str">
        <f>Recoveries!E240</f>
        <v>Other Units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f t="shared" si="3"/>
        <v>0</v>
      </c>
      <c r="R240" s="16">
        <f>IF(ISERROR(VLOOKUP($B240,[1]!Dept_Amt,4,FALSE)),0,VLOOKUP($B240,[1]!Dept_Amt,4,FALSE))</f>
        <v>0</v>
      </c>
    </row>
    <row r="241" spans="1:18" hidden="1" outlineLevel="2" x14ac:dyDescent="0.25">
      <c r="A241" s="9" t="str">
        <f>Recoveries!A241</f>
        <v xml:space="preserve">30010 PV-VA Fnd/Humanities </v>
      </c>
      <c r="B241" s="9" t="str">
        <f>Recoveries!B241</f>
        <v>30010</v>
      </c>
      <c r="C241" s="9" t="str">
        <f>Recoveries!C241</f>
        <v xml:space="preserve">PV-VA Fnd/Humanities </v>
      </c>
      <c r="D241" s="27" t="str">
        <f>Recoveries!D241</f>
        <v xml:space="preserve">PV-VA Fnd/Humanities </v>
      </c>
      <c r="E241" s="9" t="str">
        <f>Recoveries!E241</f>
        <v>Other Units</v>
      </c>
      <c r="F241" s="15">
        <v>1700.58</v>
      </c>
      <c r="G241" s="15">
        <v>1036.2400000000002</v>
      </c>
      <c r="H241" s="15">
        <v>1689.02</v>
      </c>
      <c r="I241" s="15">
        <v>4983.99</v>
      </c>
      <c r="J241" s="15">
        <v>18993.309999999998</v>
      </c>
      <c r="K241" s="15">
        <v>14510.279999999999</v>
      </c>
      <c r="L241" s="15">
        <v>6845.68</v>
      </c>
      <c r="M241" s="15">
        <v>-37083.800000000003</v>
      </c>
      <c r="N241" s="15">
        <v>-173.78999999999542</v>
      </c>
      <c r="O241" s="15">
        <v>-5594.68</v>
      </c>
      <c r="P241" s="15">
        <v>0</v>
      </c>
      <c r="Q241" s="15">
        <f t="shared" si="3"/>
        <v>276.02999999999975</v>
      </c>
      <c r="R241" s="16">
        <f>IF(ISERROR(VLOOKUP($B241,[1]!Dept_Amt,4,FALSE)),0,VLOOKUP($B241,[1]!Dept_Amt,4,FALSE))</f>
        <v>7182.86</v>
      </c>
    </row>
    <row r="242" spans="1:18" hidden="1" outlineLevel="2" x14ac:dyDescent="0.25">
      <c r="A242" s="9" t="str">
        <f>Recoveries!A242</f>
        <v xml:space="preserve">30015 PV-Ctr for Public Svc </v>
      </c>
      <c r="B242" s="9" t="str">
        <f>Recoveries!B242</f>
        <v>30015</v>
      </c>
      <c r="C242" s="9" t="str">
        <f>Recoveries!C242</f>
        <v xml:space="preserve">PV-Ctr for Public Svc </v>
      </c>
      <c r="D242" s="27" t="str">
        <f>Recoveries!D242</f>
        <v xml:space="preserve">PV-Ctr for Public Svc </v>
      </c>
      <c r="E242" s="9" t="str">
        <f>Recoveries!E242</f>
        <v>Other Units</v>
      </c>
      <c r="F242" s="15">
        <v>8581.68</v>
      </c>
      <c r="G242" s="15">
        <v>8285.869999999999</v>
      </c>
      <c r="H242" s="15">
        <v>3018.7400000000016</v>
      </c>
      <c r="I242" s="15">
        <v>3283.2000000000007</v>
      </c>
      <c r="J242" s="15">
        <v>16422.62</v>
      </c>
      <c r="K242" s="15">
        <v>33117.69</v>
      </c>
      <c r="L242" s="15">
        <v>14933.399999999994</v>
      </c>
      <c r="M242" s="15">
        <v>-1160.3000000000029</v>
      </c>
      <c r="N242" s="15">
        <v>10562.920000000013</v>
      </c>
      <c r="O242" s="15">
        <v>3546.8199999999924</v>
      </c>
      <c r="P242" s="15">
        <v>4921.4199999999983</v>
      </c>
      <c r="Q242" s="15">
        <f t="shared" si="3"/>
        <v>3109.7900000000081</v>
      </c>
      <c r="R242" s="16">
        <f>IF(ISERROR(VLOOKUP($B242,[1]!Dept_Amt,4,FALSE)),0,VLOOKUP($B242,[1]!Dept_Amt,4,FALSE))</f>
        <v>108623.85</v>
      </c>
    </row>
    <row r="243" spans="1:18" hidden="1" outlineLevel="2" x14ac:dyDescent="0.25">
      <c r="A243" s="9" t="str">
        <f>Recoveries!A243</f>
        <v xml:space="preserve">30026 PV-College Guide Program </v>
      </c>
      <c r="B243" s="9" t="str">
        <f>Recoveries!B243</f>
        <v>30026</v>
      </c>
      <c r="C243" s="9" t="str">
        <f>Recoveries!C243</f>
        <v xml:space="preserve">PV-College Guide Program </v>
      </c>
      <c r="D243" s="27" t="str">
        <f>Recoveries!D243</f>
        <v xml:space="preserve">PV-College Guide Program </v>
      </c>
      <c r="E243" s="9" t="str">
        <f>Recoveries!E243</f>
        <v>Other Units</v>
      </c>
      <c r="F243" s="15">
        <v>0</v>
      </c>
      <c r="G243" s="15">
        <v>-6496.72</v>
      </c>
      <c r="H243" s="15">
        <v>0</v>
      </c>
      <c r="I243" s="15">
        <v>9161.6200000000008</v>
      </c>
      <c r="J243" s="15">
        <v>5485.12</v>
      </c>
      <c r="K243" s="15">
        <v>4873.5</v>
      </c>
      <c r="L243" s="15">
        <v>5133.4199999999983</v>
      </c>
      <c r="M243" s="15">
        <v>5328.3600000000006</v>
      </c>
      <c r="N243" s="15">
        <v>7862.5800000000017</v>
      </c>
      <c r="O243" s="15">
        <v>1052.6800000000003</v>
      </c>
      <c r="P243" s="15">
        <v>0</v>
      </c>
      <c r="Q243" s="15">
        <f t="shared" si="3"/>
        <v>51.989999999997963</v>
      </c>
      <c r="R243" s="16">
        <f>IF(ISERROR(VLOOKUP($B243,[1]!Dept_Amt,4,FALSE)),0,VLOOKUP($B243,[1]!Dept_Amt,4,FALSE))</f>
        <v>32452.55</v>
      </c>
    </row>
    <row r="244" spans="1:18" hidden="1" outlineLevel="2" x14ac:dyDescent="0.25">
      <c r="A244" s="9" t="str">
        <f>Recoveries!A244</f>
        <v>30055 PV-Bayly Museum</v>
      </c>
      <c r="B244" s="9" t="str">
        <f>Recoveries!B244</f>
        <v>30055</v>
      </c>
      <c r="C244" s="9" t="str">
        <f>Recoveries!C244</f>
        <v>PV-Bayly Museum</v>
      </c>
      <c r="D244" s="27" t="str">
        <f>Recoveries!D244</f>
        <v>PV-Bayly Museum</v>
      </c>
      <c r="E244" s="9" t="str">
        <f>Recoveries!E244</f>
        <v>Other Units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f t="shared" si="3"/>
        <v>0</v>
      </c>
      <c r="R244" s="16">
        <f>IF(ISERROR(VLOOKUP($B244,[1]!Dept_Amt,4,FALSE)),0,VLOOKUP($B244,[1]!Dept_Amt,4,FALSE))</f>
        <v>0</v>
      </c>
    </row>
    <row r="245" spans="1:18" hidden="1" outlineLevel="2" x14ac:dyDescent="0.25">
      <c r="A245" s="9" t="str">
        <f>Recoveries!A245</f>
        <v>30070 PV-Womens Ctr</v>
      </c>
      <c r="B245" s="9" t="str">
        <f>Recoveries!B245</f>
        <v>30070</v>
      </c>
      <c r="C245" s="9" t="str">
        <f>Recoveries!C245</f>
        <v>PV-Womens Ctr</v>
      </c>
      <c r="D245" s="27" t="str">
        <f>Recoveries!D245</f>
        <v>PV-Womens Ctr</v>
      </c>
      <c r="E245" s="9" t="str">
        <f>Recoveries!E245</f>
        <v>Other Units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f t="shared" si="3"/>
        <v>0</v>
      </c>
      <c r="R245" s="16">
        <f>IF(ISERROR(VLOOKUP($B245,[1]!Dept_Amt,4,FALSE)),0,VLOOKUP($B245,[1]!Dept_Amt,4,FALSE))</f>
        <v>0</v>
      </c>
    </row>
    <row r="246" spans="1:18" hidden="1" outlineLevel="2" x14ac:dyDescent="0.25">
      <c r="A246" s="9" t="str">
        <f>Recoveries!A246</f>
        <v>30095 PV-Upward Bound</v>
      </c>
      <c r="B246" s="9" t="str">
        <f>Recoveries!B246</f>
        <v>30095</v>
      </c>
      <c r="C246" s="9" t="str">
        <f>Recoveries!C246</f>
        <v>PV-Upward Bound</v>
      </c>
      <c r="D246" s="27" t="str">
        <f>Recoveries!D246</f>
        <v>PV-Upward Bound</v>
      </c>
      <c r="E246" s="9" t="str">
        <f>Recoveries!E246</f>
        <v>Other Units</v>
      </c>
      <c r="F246" s="15">
        <v>4256.07</v>
      </c>
      <c r="G246" s="15">
        <v>2083</v>
      </c>
      <c r="H246" s="15">
        <v>2097.3999999999996</v>
      </c>
      <c r="I246" s="15">
        <v>3124.49</v>
      </c>
      <c r="J246" s="15">
        <v>3311.2300000000014</v>
      </c>
      <c r="K246" s="15">
        <v>1840.4299999999985</v>
      </c>
      <c r="L246" s="15">
        <v>1004.9300000000003</v>
      </c>
      <c r="M246" s="15">
        <v>1479.4200000000019</v>
      </c>
      <c r="N246" s="15">
        <v>1982.8999999999978</v>
      </c>
      <c r="O246" s="15">
        <v>1567.7800000000025</v>
      </c>
      <c r="P246" s="15">
        <v>708.70999999999913</v>
      </c>
      <c r="Q246" s="15">
        <f t="shared" si="3"/>
        <v>906.02000000000044</v>
      </c>
      <c r="R246" s="16">
        <f>IF(ISERROR(VLOOKUP($B246,[1]!Dept_Amt,4,FALSE)),0,VLOOKUP($B246,[1]!Dept_Amt,4,FALSE))</f>
        <v>24362.38</v>
      </c>
    </row>
    <row r="247" spans="1:18" hidden="1" outlineLevel="2" x14ac:dyDescent="0.25">
      <c r="A247" s="9" t="s">
        <v>238</v>
      </c>
      <c r="B247" s="9" t="str">
        <f>Recoveries!B247</f>
        <v>31011</v>
      </c>
      <c r="C247" s="9" t="str">
        <f>Recoveries!C247</f>
        <v xml:space="preserve">PV-Center for Global Health </v>
      </c>
      <c r="D247" s="27" t="str">
        <f>Recoveries!D247</f>
        <v xml:space="preserve">PV-Center for Global Health </v>
      </c>
      <c r="E247" s="9" t="str">
        <f>Recoveries!E247</f>
        <v>Other Units</v>
      </c>
      <c r="F247" s="15">
        <v>34.950000000000003</v>
      </c>
      <c r="G247" s="15">
        <v>63.459999999999994</v>
      </c>
      <c r="H247" s="15">
        <v>337.86</v>
      </c>
      <c r="I247" s="15">
        <v>53.180000000000007</v>
      </c>
      <c r="J247" s="15">
        <v>19.020000000000039</v>
      </c>
      <c r="K247" s="15">
        <v>35.470000000000027</v>
      </c>
      <c r="L247" s="15">
        <v>107.8599999999999</v>
      </c>
      <c r="M247" s="15">
        <v>63.110000000000014</v>
      </c>
      <c r="N247" s="15">
        <v>73.790000000000077</v>
      </c>
      <c r="O247" s="15">
        <v>13.299999999999955</v>
      </c>
      <c r="P247" s="15">
        <v>9.2400000000000091</v>
      </c>
      <c r="Q247" s="15">
        <f t="shared" si="3"/>
        <v>62.559999999999945</v>
      </c>
      <c r="R247" s="16">
        <f>IF(ISERROR(VLOOKUP($B247,[1]!Dept_Amt,4,FALSE)),0,VLOOKUP($B247,[1]!Dept_Amt,4,FALSE))</f>
        <v>873.8</v>
      </c>
    </row>
    <row r="248" spans="1:18" hidden="1" outlineLevel="2" x14ac:dyDescent="0.25">
      <c r="A248" s="45" t="s">
        <v>722</v>
      </c>
      <c r="B248" s="9" t="str">
        <f>Recoveries!B248</f>
        <v>31020</v>
      </c>
      <c r="C248" s="9" t="str">
        <f>Recoveries!C248</f>
        <v>PV-Vice Prov-Acad Affairs</v>
      </c>
      <c r="D248" s="27" t="str">
        <f>Recoveries!D248</f>
        <v>PV-Vice Prov-Acad Affairs</v>
      </c>
      <c r="E248" s="9" t="str">
        <f>Recoveries!E248</f>
        <v>Other Units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f t="shared" si="3"/>
        <v>0</v>
      </c>
      <c r="R248" s="16">
        <f>IF(ISERROR(VLOOKUP($B248,[1]!Dept_Amt,4,FALSE)),0,VLOOKUP($B248,[1]!Dept_Amt,4,FALSE))</f>
        <v>0</v>
      </c>
    </row>
    <row r="249" spans="1:18" hidden="1" outlineLevel="2" x14ac:dyDescent="0.25">
      <c r="A249" s="9" t="str">
        <f>Recoveries!A249</f>
        <v xml:space="preserve">31025 PV-Teaching Res Ctr </v>
      </c>
      <c r="B249" s="9" t="str">
        <f>Recoveries!B249</f>
        <v>31025</v>
      </c>
      <c r="C249" s="9" t="str">
        <f>Recoveries!C249</f>
        <v xml:space="preserve">PV-Teaching Res Ctr </v>
      </c>
      <c r="D249" s="27" t="str">
        <f>Recoveries!D249</f>
        <v xml:space="preserve">PV-Teaching Res Ctr </v>
      </c>
      <c r="E249" s="9" t="str">
        <f>Recoveries!E249</f>
        <v>Other Units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f t="shared" si="3"/>
        <v>0</v>
      </c>
      <c r="R249" s="16">
        <f>IF(ISERROR(VLOOKUP($B249,[1]!Dept_Amt,4,FALSE)),0,VLOOKUP($B249,[1]!Dept_Amt,4,FALSE))</f>
        <v>0</v>
      </c>
    </row>
    <row r="250" spans="1:18" hidden="1" outlineLevel="2" x14ac:dyDescent="0.25">
      <c r="A250" s="9" t="str">
        <f>Recoveries!A250</f>
        <v>31026 PV-Inst for Practical Ethics</v>
      </c>
      <c r="B250" s="9" t="str">
        <f>Recoveries!B250</f>
        <v>31026</v>
      </c>
      <c r="C250" s="9" t="str">
        <f>Recoveries!C250</f>
        <v>PV-Inst for Practical Ethics</v>
      </c>
      <c r="D250" s="27" t="str">
        <f>Recoveries!D250</f>
        <v>PV-Inst for Practical Ethics</v>
      </c>
      <c r="E250" s="9" t="str">
        <f>Recoveries!E250</f>
        <v>Other Units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f t="shared" si="3"/>
        <v>0</v>
      </c>
      <c r="R250" s="16">
        <f>IF(ISERROR(VLOOKUP($B250,[1]!Dept_Amt,4,FALSE)),0,VLOOKUP($B250,[1]!Dept_Amt,4,FALSE))</f>
        <v>0</v>
      </c>
    </row>
    <row r="251" spans="1:18" hidden="1" outlineLevel="2" x14ac:dyDescent="0.25">
      <c r="A251" s="9" t="str">
        <f>Recoveries!A251</f>
        <v>30030 RS-VP for Research</v>
      </c>
      <c r="B251" s="9" t="str">
        <f>Recoveries!B251</f>
        <v>30030</v>
      </c>
      <c r="C251" s="9" t="str">
        <f>Recoveries!C251</f>
        <v>RS-VP for Research</v>
      </c>
      <c r="D251" s="27" t="str">
        <f>Recoveries!D251</f>
        <v>RS-VP for Research</v>
      </c>
      <c r="E251" s="9" t="str">
        <f>Recoveries!E251</f>
        <v>Other Units</v>
      </c>
      <c r="F251" s="15">
        <v>-78.27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114348.36</v>
      </c>
      <c r="N251" s="15">
        <v>0</v>
      </c>
      <c r="O251" s="15">
        <v>0</v>
      </c>
      <c r="P251" s="15">
        <v>66735.149999999994</v>
      </c>
      <c r="Q251" s="15">
        <f t="shared" si="3"/>
        <v>23518.350000000006</v>
      </c>
      <c r="R251" s="16">
        <f>IF(ISERROR(VLOOKUP($B251,[1]!Dept_Amt,4,FALSE)),0,VLOOKUP($B251,[1]!Dept_Amt,4,FALSE))</f>
        <v>204523.59</v>
      </c>
    </row>
    <row r="252" spans="1:18" hidden="1" outlineLevel="2" x14ac:dyDescent="0.25">
      <c r="A252" s="9" t="str">
        <f>Recoveries!A252</f>
        <v>30040 RS-Inst Adv Tech Humanities</v>
      </c>
      <c r="B252" s="9" t="str">
        <f>Recoveries!B252</f>
        <v>30040</v>
      </c>
      <c r="C252" s="9" t="str">
        <f>Recoveries!C252</f>
        <v>RS-Inst Adv Tech Humanities</v>
      </c>
      <c r="D252" s="27" t="str">
        <f>Recoveries!D252</f>
        <v>RS-Inst Adv Tech Humanities</v>
      </c>
      <c r="E252" s="9" t="str">
        <f>Recoveries!E252</f>
        <v>Other Units</v>
      </c>
      <c r="F252" s="15">
        <v>776.24</v>
      </c>
      <c r="G252" s="15">
        <v>222.76</v>
      </c>
      <c r="H252" s="15">
        <v>3456.05</v>
      </c>
      <c r="I252" s="15">
        <v>3715.1399999999994</v>
      </c>
      <c r="J252" s="15">
        <v>558.01999999999953</v>
      </c>
      <c r="K252" s="15">
        <v>3897.17</v>
      </c>
      <c r="L252" s="15">
        <v>6516.3000000000011</v>
      </c>
      <c r="M252" s="15">
        <v>6009.52</v>
      </c>
      <c r="N252" s="15">
        <v>4750.2700000000004</v>
      </c>
      <c r="O252" s="15">
        <v>2682.9799999999996</v>
      </c>
      <c r="P252" s="15">
        <v>5111.8199999999961</v>
      </c>
      <c r="Q252" s="15">
        <f t="shared" si="3"/>
        <v>1684.2700000000041</v>
      </c>
      <c r="R252" s="16">
        <f>IF(ISERROR(VLOOKUP($B252,[1]!Dept_Amt,4,FALSE)),0,VLOOKUP($B252,[1]!Dept_Amt,4,FALSE))</f>
        <v>39380.54</v>
      </c>
    </row>
    <row r="253" spans="1:18" hidden="1" outlineLevel="2" x14ac:dyDescent="0.25">
      <c r="A253" s="9" t="str">
        <f>Recoveries!A253</f>
        <v>30041 RS-Ctr for Liberal Arts</v>
      </c>
      <c r="B253" s="9" t="str">
        <f>Recoveries!B253</f>
        <v>30041</v>
      </c>
      <c r="C253" s="9" t="str">
        <f>Recoveries!C253</f>
        <v>RS-Ctr for Liberal Arts</v>
      </c>
      <c r="D253" s="27" t="str">
        <f>Recoveries!D253</f>
        <v>RS-Ctr for Liberal Arts</v>
      </c>
      <c r="E253" s="9" t="str">
        <f>Recoveries!E253</f>
        <v>Other Units</v>
      </c>
      <c r="F253" s="15">
        <v>0</v>
      </c>
      <c r="G253" s="15">
        <v>0</v>
      </c>
      <c r="H253" s="15">
        <v>0</v>
      </c>
      <c r="I253" s="15">
        <v>0</v>
      </c>
      <c r="J253" s="15">
        <v>302.73</v>
      </c>
      <c r="K253" s="15">
        <v>-0.31000000000000227</v>
      </c>
      <c r="L253" s="15">
        <v>165.07999999999998</v>
      </c>
      <c r="M253" s="15">
        <v>0</v>
      </c>
      <c r="N253" s="15">
        <v>0</v>
      </c>
      <c r="O253" s="15">
        <v>0</v>
      </c>
      <c r="P253" s="15">
        <v>0</v>
      </c>
      <c r="Q253" s="15">
        <f t="shared" si="3"/>
        <v>167.38</v>
      </c>
      <c r="R253" s="16">
        <f>IF(ISERROR(VLOOKUP($B253,[1]!Dept_Amt,4,FALSE)),0,VLOOKUP($B253,[1]!Dept_Amt,4,FALSE))</f>
        <v>634.88</v>
      </c>
    </row>
    <row r="254" spans="1:18" hidden="1" outlineLevel="2" x14ac:dyDescent="0.25">
      <c r="A254" s="9" t="str">
        <f>Recoveries!A254</f>
        <v>30045 RS-Ctr Politics</v>
      </c>
      <c r="B254" s="9" t="str">
        <f>Recoveries!B254</f>
        <v>30045</v>
      </c>
      <c r="C254" s="9" t="str">
        <f>Recoveries!C254</f>
        <v>RS-Ctr Politics</v>
      </c>
      <c r="D254" s="27" t="str">
        <f>Recoveries!D254</f>
        <v>RS-Ctr Politics</v>
      </c>
      <c r="E254" s="9" t="str">
        <f>Recoveries!E254</f>
        <v>Other Units</v>
      </c>
      <c r="F254" s="15">
        <v>0</v>
      </c>
      <c r="G254" s="15">
        <v>3793.12</v>
      </c>
      <c r="H254" s="15">
        <v>-2.9999999999745341E-2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f t="shared" si="3"/>
        <v>0</v>
      </c>
      <c r="R254" s="16">
        <f>IF(ISERROR(VLOOKUP($B254,[1]!Dept_Amt,4,FALSE)),0,VLOOKUP($B254,[1]!Dept_Amt,4,FALSE))</f>
        <v>3793.09</v>
      </c>
    </row>
    <row r="255" spans="1:18" hidden="1" outlineLevel="2" x14ac:dyDescent="0.25">
      <c r="A255" s="9" t="s">
        <v>729</v>
      </c>
      <c r="B255" s="9" t="str">
        <f>Recoveries!B255</f>
        <v>30075</v>
      </c>
      <c r="C255" s="9" t="str">
        <f>Recoveries!C255</f>
        <v xml:space="preserve">PV-Kluge-Ruhe Museum </v>
      </c>
      <c r="D255" s="27" t="str">
        <f>Recoveries!D255</f>
        <v xml:space="preserve">PV-Kluge-Ruhe Museum </v>
      </c>
      <c r="E255" s="9" t="str">
        <f>Recoveries!E255</f>
        <v>Other Units</v>
      </c>
      <c r="F255" s="15">
        <v>0</v>
      </c>
      <c r="G255" s="15">
        <v>2301.7800000000002</v>
      </c>
      <c r="H255" s="15">
        <v>0</v>
      </c>
      <c r="I255" s="15">
        <v>1300</v>
      </c>
      <c r="J255" s="15">
        <v>0</v>
      </c>
      <c r="K255" s="15">
        <v>1080.7899999999995</v>
      </c>
      <c r="L255" s="15">
        <v>1495</v>
      </c>
      <c r="M255" s="15">
        <v>0</v>
      </c>
      <c r="N255" s="15">
        <v>0</v>
      </c>
      <c r="O255" s="15">
        <v>0</v>
      </c>
      <c r="P255" s="15">
        <v>8818</v>
      </c>
      <c r="Q255" s="15">
        <f t="shared" si="3"/>
        <v>4645.0600000000013</v>
      </c>
      <c r="R255" s="16">
        <f>IF(ISERROR(VLOOKUP($B255,[1]!Dept_Amt,4,FALSE)),0,VLOOKUP($B255,[1]!Dept_Amt,4,FALSE))</f>
        <v>19640.63</v>
      </c>
    </row>
    <row r="256" spans="1:18" hidden="1" outlineLevel="2" x14ac:dyDescent="0.25">
      <c r="A256" s="9" t="s">
        <v>745</v>
      </c>
      <c r="B256" s="9" t="str">
        <f>Recoveries!B256</f>
        <v>21000</v>
      </c>
      <c r="C256" s="9" t="str">
        <f>Recoveries!C256</f>
        <v xml:space="preserve">SA-VP Office </v>
      </c>
      <c r="D256" s="27" t="str">
        <f>Recoveries!D256</f>
        <v xml:space="preserve">SA-VP Office </v>
      </c>
      <c r="E256" s="9" t="str">
        <f>Recoveries!E256</f>
        <v>Other Units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f t="shared" si="3"/>
        <v>0</v>
      </c>
      <c r="R256" s="16">
        <f>IF(ISERROR(VLOOKUP($B256,[1]!Dept_Amt,4,FALSE)),0,VLOOKUP($B256,[1]!Dept_Amt,4,FALSE))</f>
        <v>0</v>
      </c>
    </row>
    <row r="257" spans="1:18" hidden="1" outlineLevel="2" x14ac:dyDescent="0.25">
      <c r="A257" s="9" t="s">
        <v>761</v>
      </c>
      <c r="B257" s="9" t="str">
        <f>Recoveries!B257</f>
        <v>21090</v>
      </c>
      <c r="C257" s="9" t="str">
        <f>Recoveries!C257</f>
        <v xml:space="preserve">PV-WTJU Radio </v>
      </c>
      <c r="D257" s="27" t="str">
        <f>Recoveries!D257</f>
        <v xml:space="preserve">PV-WTJU Radio </v>
      </c>
      <c r="E257" s="9" t="str">
        <f>Recoveries!E257</f>
        <v>Other Units</v>
      </c>
      <c r="H257" s="16"/>
      <c r="K257" s="15"/>
      <c r="L257" s="15"/>
      <c r="M257" s="15">
        <v>0</v>
      </c>
      <c r="N257" s="15">
        <v>0</v>
      </c>
      <c r="O257" s="15">
        <v>4291.68</v>
      </c>
      <c r="P257" s="15">
        <v>0</v>
      </c>
      <c r="Q257" s="15">
        <f t="shared" si="3"/>
        <v>0</v>
      </c>
      <c r="R257" s="16">
        <f>IF(ISERROR(VLOOKUP($B257,[1]!Dept_Amt,4,FALSE)),0,VLOOKUP($B257,[1]!Dept_Amt,4,FALSE))</f>
        <v>4291.68</v>
      </c>
    </row>
    <row r="258" spans="1:18" hidden="1" outlineLevel="2" x14ac:dyDescent="0.25">
      <c r="A258" s="9" t="s">
        <v>764</v>
      </c>
      <c r="B258" s="9" t="str">
        <f>Recoveries!B258</f>
        <v>31800</v>
      </c>
      <c r="C258" s="9" t="str">
        <f>Recoveries!C258</f>
        <v>PV-Film Festival</v>
      </c>
      <c r="D258" s="27" t="str">
        <f>Recoveries!D258</f>
        <v>PV-Film Festival</v>
      </c>
      <c r="E258" s="9" t="str">
        <f>Recoveries!E258</f>
        <v>Other Units</v>
      </c>
      <c r="H258" s="16"/>
      <c r="K258" s="15"/>
      <c r="L258" s="15"/>
      <c r="M258" s="15">
        <v>0</v>
      </c>
      <c r="N258" s="15">
        <v>0</v>
      </c>
      <c r="O258" s="15">
        <v>4126.99</v>
      </c>
      <c r="P258" s="15">
        <v>0</v>
      </c>
      <c r="Q258" s="15">
        <f t="shared" si="3"/>
        <v>0</v>
      </c>
      <c r="R258" s="16">
        <f>IF(ISERROR(VLOOKUP($B258,[1]!Dept_Amt,4,FALSE)),0,VLOOKUP($B258,[1]!Dept_Amt,4,FALSE))</f>
        <v>4126.99</v>
      </c>
    </row>
    <row r="259" spans="1:18" outlineLevel="1" collapsed="1" x14ac:dyDescent="0.25">
      <c r="E259" s="11" t="s">
        <v>753</v>
      </c>
      <c r="F259" s="23">
        <f>SUBTOTAL(9,F221:F258)</f>
        <v>58523.07</v>
      </c>
      <c r="G259" s="9">
        <f>SUBTOTAL(9,G221:G258)</f>
        <v>73450.569999999992</v>
      </c>
      <c r="H259" s="16">
        <f>SUBTOTAL(9,H221:H258)</f>
        <v>59028.380000000012</v>
      </c>
      <c r="I259" s="9">
        <f>SUBTOTAL(9,I221:I258)</f>
        <v>55148.140000000007</v>
      </c>
      <c r="J259" s="9">
        <f>SUBTOTAL(9,J221:J258)</f>
        <v>87525.079999999987</v>
      </c>
      <c r="K259" s="15">
        <f>SUBTOTAL(9,K221:K258)</f>
        <v>78710.249999999971</v>
      </c>
      <c r="L259" s="15">
        <f>SUBTOTAL(9,L221:L258)</f>
        <v>45370.509999999995</v>
      </c>
      <c r="M259" s="15">
        <f>SUBTOTAL(9,M221:M258)</f>
        <v>104692.38</v>
      </c>
      <c r="N259" s="15">
        <f>SUBTOTAL(9,N221:N258)</f>
        <v>68282.370000000039</v>
      </c>
      <c r="O259" s="15">
        <f>SUBTOTAL(9,O221:O258)</f>
        <v>54372.64999999998</v>
      </c>
      <c r="P259" s="15">
        <f>SUBTOTAL(9,P221:P258)</f>
        <v>82606.42</v>
      </c>
      <c r="Q259" s="15">
        <f>SUBTOTAL(9,Q221:Q258)</f>
        <v>97849.310000000027</v>
      </c>
      <c r="R259" s="16">
        <f>SUBTOTAL(9,R221:R258)</f>
        <v>865559.13000000012</v>
      </c>
    </row>
    <row r="260" spans="1:18" x14ac:dyDescent="0.25">
      <c r="E260" s="11" t="s">
        <v>754</v>
      </c>
      <c r="F260" s="23">
        <f>SUBTOTAL(9,F4:F258)</f>
        <v>2009264.1399999992</v>
      </c>
      <c r="G260" s="9">
        <f>SUBTOTAL(9,G4:G258)</f>
        <v>1473234.0200000012</v>
      </c>
      <c r="H260" s="16">
        <f>SUBTOTAL(9,H4:H258)</f>
        <v>1216582.5699999994</v>
      </c>
      <c r="I260" s="9">
        <f>SUBTOTAL(9,I4:I258)</f>
        <v>1482436.8400000005</v>
      </c>
      <c r="J260" s="9">
        <f>SUBTOTAL(9,J4:J258)</f>
        <v>1207575.8899999999</v>
      </c>
      <c r="K260" s="15">
        <f>SUBTOTAL(9,K4:K258)</f>
        <v>1277182.9299999997</v>
      </c>
      <c r="L260" s="15">
        <f>SUBTOTAL(9,L4:L258)</f>
        <v>1081733.5700000003</v>
      </c>
      <c r="M260" s="15">
        <f>SUBTOTAL(9,M4:M258)</f>
        <v>1343801.3999999994</v>
      </c>
      <c r="N260" s="15">
        <f>SUBTOTAL(9,N4:N258)</f>
        <v>1468371.6800000013</v>
      </c>
      <c r="O260" s="15">
        <f>SUBTOTAL(9,O4:O258)</f>
        <v>1237445.0400000003</v>
      </c>
      <c r="P260" s="15">
        <f>SUBTOTAL(9,P4:P258)</f>
        <v>1299420.9399999988</v>
      </c>
      <c r="Q260" s="15">
        <f>SUBTOTAL(9,Q4:Q258)</f>
        <v>1007615.4900000002</v>
      </c>
      <c r="R260" s="16">
        <f>SUBTOTAL(9,R4:R258)</f>
        <v>16104664.510000007</v>
      </c>
    </row>
    <row r="261" spans="1:18" x14ac:dyDescent="0.25">
      <c r="H261" s="16"/>
      <c r="K261" s="15"/>
      <c r="L261" s="15"/>
      <c r="R261" s="23"/>
    </row>
    <row r="262" spans="1:18" x14ac:dyDescent="0.25">
      <c r="A262" s="45"/>
      <c r="H262" s="16"/>
      <c r="K262" s="15"/>
      <c r="L262" s="15"/>
    </row>
    <row r="263" spans="1:18" x14ac:dyDescent="0.25">
      <c r="H263" s="16"/>
    </row>
    <row r="264" spans="1:18" x14ac:dyDescent="0.25">
      <c r="H264" s="16"/>
    </row>
    <row r="265" spans="1:18" x14ac:dyDescent="0.25">
      <c r="H265" s="16"/>
    </row>
    <row r="266" spans="1:18" x14ac:dyDescent="0.25">
      <c r="H266" s="16"/>
    </row>
    <row r="267" spans="1:18" x14ac:dyDescent="0.25">
      <c r="H267" s="16"/>
    </row>
    <row r="268" spans="1:18" x14ac:dyDescent="0.25">
      <c r="H268" s="16"/>
    </row>
    <row r="269" spans="1:18" x14ac:dyDescent="0.25">
      <c r="H269" s="16"/>
    </row>
    <row r="270" spans="1:18" x14ac:dyDescent="0.25">
      <c r="H270" s="16"/>
    </row>
    <row r="271" spans="1:18" x14ac:dyDescent="0.25">
      <c r="H271" s="16"/>
    </row>
    <row r="272" spans="1:18" x14ac:dyDescent="0.25">
      <c r="H272" s="16"/>
    </row>
    <row r="273" spans="5:8" x14ac:dyDescent="0.25">
      <c r="H273" s="16"/>
    </row>
    <row r="274" spans="5:8" x14ac:dyDescent="0.25">
      <c r="H274" s="16"/>
    </row>
    <row r="275" spans="5:8" x14ac:dyDescent="0.25">
      <c r="H275" s="16"/>
    </row>
    <row r="276" spans="5:8" x14ac:dyDescent="0.25">
      <c r="H276" s="16"/>
    </row>
    <row r="277" spans="5:8" x14ac:dyDescent="0.25">
      <c r="H277" s="16"/>
    </row>
    <row r="278" spans="5:8" x14ac:dyDescent="0.25">
      <c r="E278" s="23"/>
      <c r="H278" s="16"/>
    </row>
    <row r="279" spans="5:8" x14ac:dyDescent="0.25">
      <c r="E279" s="43"/>
      <c r="H279" s="16"/>
    </row>
    <row r="280" spans="5:8" x14ac:dyDescent="0.25">
      <c r="E280" s="23"/>
      <c r="H280" s="16"/>
    </row>
    <row r="281" spans="5:8" x14ac:dyDescent="0.25">
      <c r="H281" s="16"/>
    </row>
    <row r="282" spans="5:8" x14ac:dyDescent="0.25">
      <c r="H282" s="16"/>
    </row>
    <row r="283" spans="5:8" x14ac:dyDescent="0.25">
      <c r="H283" s="16"/>
    </row>
    <row r="284" spans="5:8" x14ac:dyDescent="0.25">
      <c r="H284" s="16"/>
    </row>
    <row r="285" spans="5:8" x14ac:dyDescent="0.25">
      <c r="H285" s="16"/>
    </row>
    <row r="286" spans="5:8" x14ac:dyDescent="0.25">
      <c r="H286" s="16"/>
    </row>
    <row r="287" spans="5:8" x14ac:dyDescent="0.25">
      <c r="H287" s="16"/>
    </row>
    <row r="288" spans="5:8" x14ac:dyDescent="0.25">
      <c r="H288" s="16"/>
    </row>
    <row r="289" spans="8:8" x14ac:dyDescent="0.25">
      <c r="H289" s="16"/>
    </row>
    <row r="291" spans="8:8" x14ac:dyDescent="0.25">
      <c r="H291" s="16"/>
    </row>
    <row r="292" spans="8:8" x14ac:dyDescent="0.25">
      <c r="H292" s="16"/>
    </row>
    <row r="293" spans="8:8" x14ac:dyDescent="0.25">
      <c r="H293" s="16"/>
    </row>
    <row r="295" spans="8:8" x14ac:dyDescent="0.25">
      <c r="H295" s="16"/>
    </row>
    <row r="296" spans="8:8" x14ac:dyDescent="0.25">
      <c r="H296" s="16"/>
    </row>
    <row r="297" spans="8:8" x14ac:dyDescent="0.25">
      <c r="H297" s="16"/>
    </row>
    <row r="298" spans="8:8" x14ac:dyDescent="0.25">
      <c r="H298" s="16"/>
    </row>
    <row r="299" spans="8:8" x14ac:dyDescent="0.25">
      <c r="H299" s="16"/>
    </row>
    <row r="300" spans="8:8" x14ac:dyDescent="0.25">
      <c r="H300" s="16"/>
    </row>
    <row r="301" spans="8:8" x14ac:dyDescent="0.25">
      <c r="H301" s="16"/>
    </row>
    <row r="302" spans="8:8" x14ac:dyDescent="0.25">
      <c r="H302" s="16"/>
    </row>
    <row r="303" spans="8:8" x14ac:dyDescent="0.25">
      <c r="H303" s="16"/>
    </row>
    <row r="304" spans="8:8" x14ac:dyDescent="0.25">
      <c r="H304" s="16"/>
    </row>
    <row r="305" spans="8:8" x14ac:dyDescent="0.25">
      <c r="H305" s="16"/>
    </row>
    <row r="306" spans="8:8" x14ac:dyDescent="0.25">
      <c r="H306" s="16"/>
    </row>
    <row r="307" spans="8:8" x14ac:dyDescent="0.25">
      <c r="H307" s="16"/>
    </row>
    <row r="308" spans="8:8" x14ac:dyDescent="0.25">
      <c r="H308" s="16"/>
    </row>
    <row r="309" spans="8:8" x14ac:dyDescent="0.25">
      <c r="H309" s="16"/>
    </row>
    <row r="310" spans="8:8" x14ac:dyDescent="0.25">
      <c r="H310" s="16"/>
    </row>
    <row r="311" spans="8:8" x14ac:dyDescent="0.25">
      <c r="H311" s="16"/>
    </row>
    <row r="312" spans="8:8" x14ac:dyDescent="0.25">
      <c r="H312" s="16"/>
    </row>
    <row r="313" spans="8:8" x14ac:dyDescent="0.25">
      <c r="H313" s="16"/>
    </row>
    <row r="314" spans="8:8" x14ac:dyDescent="0.25">
      <c r="H314" s="16"/>
    </row>
    <row r="315" spans="8:8" x14ac:dyDescent="0.25">
      <c r="H315" s="16"/>
    </row>
    <row r="316" spans="8:8" x14ac:dyDescent="0.25">
      <c r="H316" s="16"/>
    </row>
    <row r="317" spans="8:8" x14ac:dyDescent="0.25">
      <c r="H317" s="16"/>
    </row>
    <row r="318" spans="8:8" x14ac:dyDescent="0.25">
      <c r="H318" s="16"/>
    </row>
    <row r="319" spans="8:8" x14ac:dyDescent="0.25">
      <c r="H319" s="16"/>
    </row>
    <row r="320" spans="8:8" x14ac:dyDescent="0.25">
      <c r="H320" s="16"/>
    </row>
    <row r="321" spans="8:8" x14ac:dyDescent="0.25">
      <c r="H321" s="16"/>
    </row>
    <row r="322" spans="8:8" x14ac:dyDescent="0.25">
      <c r="H322" s="16"/>
    </row>
    <row r="323" spans="8:8" x14ac:dyDescent="0.25">
      <c r="H323" s="16"/>
    </row>
    <row r="324" spans="8:8" x14ac:dyDescent="0.25">
      <c r="H324" s="16"/>
    </row>
    <row r="325" spans="8:8" x14ac:dyDescent="0.25">
      <c r="H325" s="16"/>
    </row>
    <row r="326" spans="8:8" x14ac:dyDescent="0.25">
      <c r="H326" s="16"/>
    </row>
    <row r="327" spans="8:8" x14ac:dyDescent="0.25">
      <c r="H327" s="16"/>
    </row>
    <row r="328" spans="8:8" x14ac:dyDescent="0.25">
      <c r="H328" s="16"/>
    </row>
    <row r="329" spans="8:8" x14ac:dyDescent="0.25">
      <c r="H329" s="16"/>
    </row>
    <row r="330" spans="8:8" x14ac:dyDescent="0.25">
      <c r="H330" s="16"/>
    </row>
    <row r="331" spans="8:8" x14ac:dyDescent="0.25">
      <c r="H331" s="16"/>
    </row>
    <row r="332" spans="8:8" x14ac:dyDescent="0.25">
      <c r="H332" s="16"/>
    </row>
    <row r="333" spans="8:8" x14ac:dyDescent="0.25">
      <c r="H333" s="16"/>
    </row>
    <row r="334" spans="8:8" x14ac:dyDescent="0.25">
      <c r="H334" s="16"/>
    </row>
    <row r="335" spans="8:8" x14ac:dyDescent="0.25">
      <c r="H335" s="16"/>
    </row>
    <row r="336" spans="8:8" x14ac:dyDescent="0.25">
      <c r="H336" s="16"/>
    </row>
    <row r="337" spans="8:8" x14ac:dyDescent="0.25">
      <c r="H337" s="16"/>
    </row>
    <row r="338" spans="8:8" x14ac:dyDescent="0.25">
      <c r="H338" s="16"/>
    </row>
    <row r="339" spans="8:8" x14ac:dyDescent="0.25">
      <c r="H339" s="16"/>
    </row>
    <row r="340" spans="8:8" x14ac:dyDescent="0.25">
      <c r="H340" s="16"/>
    </row>
    <row r="341" spans="8:8" x14ac:dyDescent="0.25">
      <c r="H341" s="16"/>
    </row>
    <row r="342" spans="8:8" x14ac:dyDescent="0.25">
      <c r="H342" s="16"/>
    </row>
    <row r="343" spans="8:8" x14ac:dyDescent="0.25">
      <c r="H343" s="16"/>
    </row>
    <row r="344" spans="8:8" x14ac:dyDescent="0.25">
      <c r="H344" s="16"/>
    </row>
    <row r="345" spans="8:8" x14ac:dyDescent="0.25">
      <c r="H345" s="16"/>
    </row>
    <row r="346" spans="8:8" x14ac:dyDescent="0.25">
      <c r="H346" s="16"/>
    </row>
    <row r="347" spans="8:8" x14ac:dyDescent="0.25">
      <c r="H347" s="16"/>
    </row>
    <row r="348" spans="8:8" x14ac:dyDescent="0.25">
      <c r="H348" s="16"/>
    </row>
    <row r="349" spans="8:8" x14ac:dyDescent="0.25">
      <c r="H349" s="16"/>
    </row>
    <row r="350" spans="8:8" x14ac:dyDescent="0.25">
      <c r="H350" s="16"/>
    </row>
    <row r="351" spans="8:8" x14ac:dyDescent="0.25">
      <c r="H351" s="16"/>
    </row>
    <row r="352" spans="8:8" x14ac:dyDescent="0.25">
      <c r="H352" s="16"/>
    </row>
    <row r="353" spans="8:8" x14ac:dyDescent="0.25">
      <c r="H353" s="16"/>
    </row>
    <row r="354" spans="8:8" x14ac:dyDescent="0.25">
      <c r="H354" s="16"/>
    </row>
    <row r="355" spans="8:8" x14ac:dyDescent="0.25">
      <c r="H355" s="16"/>
    </row>
    <row r="356" spans="8:8" x14ac:dyDescent="0.25">
      <c r="H356" s="16"/>
    </row>
  </sheetData>
  <mergeCells count="1">
    <mergeCell ref="D1:R1"/>
  </mergeCells>
  <phoneticPr fontId="0" type="noConversion"/>
  <printOptions horizontalCentered="1"/>
  <pageMargins left="0.25" right="0.25" top="0.36" bottom="0.36" header="0.25" footer="0.25"/>
  <pageSetup scale="62" orientation="landscape" r:id="rId1"/>
  <headerFooter alignWithMargins="0">
    <oddFooter>&amp;L&amp;D&amp;CPage &amp;P of &amp;N&amp;RU:Analysis\Cost\Overhead\FY01-02\&amp;F,&amp;A</oddFooter>
  </headerFooter>
  <rowBreaks count="1" manualBreakCount="1">
    <brk id="138" min="3" max="17" man="1"/>
  </rowBreaks>
  <ignoredErrors>
    <ignoredError sqref="F138:P259" formulaRange="1"/>
    <ignoredError sqref="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28"/>
  <sheetViews>
    <sheetView topLeftCell="E1" workbookViewId="0">
      <selection activeCell="J265" sqref="J265"/>
    </sheetView>
  </sheetViews>
  <sheetFormatPr defaultColWidth="9.109375" defaultRowHeight="13.2" outlineLevelRow="2" x14ac:dyDescent="0.25"/>
  <cols>
    <col min="1" max="1" width="41" style="9" bestFit="1" customWidth="1"/>
    <col min="2" max="2" width="9" style="9" bestFit="1" customWidth="1"/>
    <col min="3" max="3" width="35.109375" style="9" bestFit="1" customWidth="1"/>
    <col min="4" max="4" width="27.6640625" style="27" customWidth="1"/>
    <col min="5" max="5" width="20.44140625" style="9" bestFit="1" customWidth="1"/>
    <col min="6" max="6" width="14" style="23" bestFit="1" customWidth="1"/>
    <col min="7" max="9" width="14.109375" style="9" customWidth="1"/>
    <col min="10" max="12" width="12.88671875" style="9" customWidth="1"/>
    <col min="13" max="17" width="14.109375" style="9" customWidth="1"/>
    <col min="18" max="18" width="14.5546875" style="9" customWidth="1"/>
    <col min="19" max="16384" width="9.109375" style="9"/>
  </cols>
  <sheetData>
    <row r="1" spans="1:18" x14ac:dyDescent="0.25">
      <c r="A1" s="27"/>
      <c r="D1" s="50" t="s">
        <v>734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3" spans="1:18" x14ac:dyDescent="0.25">
      <c r="A3" s="9" t="s">
        <v>0</v>
      </c>
      <c r="B3" s="9" t="s">
        <v>106</v>
      </c>
      <c r="C3" s="9" t="s">
        <v>107</v>
      </c>
      <c r="D3" s="11" t="s">
        <v>108</v>
      </c>
      <c r="E3" s="11" t="s">
        <v>109</v>
      </c>
      <c r="F3" s="20">
        <v>44408</v>
      </c>
      <c r="G3" s="20">
        <v>44439</v>
      </c>
      <c r="H3" s="20">
        <v>44469</v>
      </c>
      <c r="I3" s="20">
        <v>44500</v>
      </c>
      <c r="J3" s="20">
        <v>44530</v>
      </c>
      <c r="K3" s="20">
        <v>44561</v>
      </c>
      <c r="L3" s="20">
        <v>44592</v>
      </c>
      <c r="M3" s="20">
        <v>44620</v>
      </c>
      <c r="N3" s="20">
        <v>44651</v>
      </c>
      <c r="O3" s="20">
        <v>44681</v>
      </c>
      <c r="P3" s="20">
        <v>44712</v>
      </c>
      <c r="Q3" s="20">
        <v>44742</v>
      </c>
      <c r="R3" s="42" t="s">
        <v>127</v>
      </c>
    </row>
    <row r="4" spans="1:18" hidden="1" outlineLevel="2" x14ac:dyDescent="0.25">
      <c r="A4" s="9" t="str">
        <f>Recoveries!A4</f>
        <v>40221 MD-DMED Comparative Medicine</v>
      </c>
      <c r="B4" s="9" t="str">
        <f>Recoveries!B4</f>
        <v>40221</v>
      </c>
      <c r="C4" s="9" t="str">
        <f>Recoveries!C4</f>
        <v>MD-DMED Comparative Medicine</v>
      </c>
      <c r="D4" s="27" t="str">
        <f>Recoveries!D4</f>
        <v>Other DMED Orgs</v>
      </c>
      <c r="E4" s="9" t="str">
        <f>Recoveries!E4</f>
        <v>Medicine</v>
      </c>
      <c r="F4" s="15">
        <v>0</v>
      </c>
      <c r="G4" s="15">
        <v>93.53</v>
      </c>
      <c r="H4" s="15">
        <v>0</v>
      </c>
      <c r="I4" s="15">
        <v>-93.53</v>
      </c>
      <c r="J4" s="15">
        <v>1207.83</v>
      </c>
      <c r="K4" s="15">
        <v>0</v>
      </c>
      <c r="L4" s="15">
        <v>0</v>
      </c>
      <c r="M4" s="15">
        <v>0</v>
      </c>
      <c r="N4" s="15">
        <v>0</v>
      </c>
      <c r="O4" s="15">
        <v>1288.3899999999999</v>
      </c>
      <c r="P4" s="15">
        <v>0</v>
      </c>
      <c r="Q4" s="15">
        <f>R4-SUM(F4:P4)</f>
        <v>1288.3900000000003</v>
      </c>
      <c r="R4" s="25">
        <f>IF(ISERROR(VLOOKUP($B4,[1]!Deans_Amt,4,FALSE)),0,VLOOKUP($B4,[1]!Deans_Amt,4,FALSE))</f>
        <v>3784.61</v>
      </c>
    </row>
    <row r="5" spans="1:18" hidden="1" outlineLevel="2" x14ac:dyDescent="0.25">
      <c r="A5" s="9" t="s">
        <v>243</v>
      </c>
      <c r="B5" s="9" t="str">
        <f>Recoveries!B5</f>
        <v>40201</v>
      </c>
      <c r="C5" s="9" t="str">
        <f>Recoveries!C5</f>
        <v xml:space="preserve">MD-DMED Research Administration </v>
      </c>
      <c r="D5" s="27" t="str">
        <f>Recoveries!D5</f>
        <v>Other DMED Orgs</v>
      </c>
      <c r="E5" s="9" t="str">
        <f>Recoveries!E5</f>
        <v>Medicine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f t="shared" ref="Q5:Q68" si="0">R5-SUM(F5:P5)</f>
        <v>0</v>
      </c>
      <c r="R5" s="25">
        <f>IF(ISERROR(VLOOKUP($B5,[1]!Deans_Amt,4,FALSE)),0,VLOOKUP($B5,[1]!Deans_Amt,4,FALSE))</f>
        <v>0</v>
      </c>
    </row>
    <row r="6" spans="1:18" hidden="1" outlineLevel="2" x14ac:dyDescent="0.25">
      <c r="A6" s="9" t="str">
        <f>Recoveries!A6</f>
        <v>40205 MD-DMED Center for Telehealth Total</v>
      </c>
      <c r="B6" s="9" t="str">
        <f>Recoveries!B6</f>
        <v>40205</v>
      </c>
      <c r="C6" s="9" t="str">
        <f>Recoveries!C6</f>
        <v>MD-DMED Center for Telehealth Total</v>
      </c>
      <c r="D6" s="27" t="str">
        <f>Recoveries!D6</f>
        <v>Other DMED Orgs</v>
      </c>
      <c r="E6" s="9" t="str">
        <f>Recoveries!E6</f>
        <v>Medicine</v>
      </c>
      <c r="F6" s="15">
        <v>11644.34</v>
      </c>
      <c r="G6" s="15">
        <v>6782.9500000000007</v>
      </c>
      <c r="H6" s="15">
        <v>22974.14</v>
      </c>
      <c r="I6" s="15">
        <v>10190.629999999997</v>
      </c>
      <c r="J6" s="15">
        <v>19468.11</v>
      </c>
      <c r="K6" s="15">
        <v>5361.9300000000076</v>
      </c>
      <c r="L6" s="15">
        <v>16858.049999999988</v>
      </c>
      <c r="M6" s="15">
        <v>12736.930000000008</v>
      </c>
      <c r="N6" s="15">
        <v>10545.080000000002</v>
      </c>
      <c r="O6" s="15">
        <v>16788.78</v>
      </c>
      <c r="P6" s="15">
        <v>9798.4899999999907</v>
      </c>
      <c r="Q6" s="15">
        <f t="shared" si="0"/>
        <v>5897.6300000000047</v>
      </c>
      <c r="R6" s="25">
        <f>IF(ISERROR(VLOOKUP($B6,[1]!Deans_Amt,4,FALSE)),0,VLOOKUP($B6,[1]!Deans_Amt,4,FALSE))</f>
        <v>149047.06</v>
      </c>
    </row>
    <row r="7" spans="1:18" hidden="1" outlineLevel="2" x14ac:dyDescent="0.25">
      <c r="A7" s="9" t="str">
        <f>Recoveries!A7</f>
        <v>40225 MD-DMED Cont Med Ed</v>
      </c>
      <c r="B7" s="9" t="str">
        <f>Recoveries!B7</f>
        <v>40225</v>
      </c>
      <c r="C7" s="9" t="str">
        <f>Recoveries!C7</f>
        <v>MD-DMED Cont Med Ed</v>
      </c>
      <c r="D7" s="27" t="str">
        <f>Recoveries!D7</f>
        <v>Other DMED Orgs</v>
      </c>
      <c r="E7" s="9" t="str">
        <f>Recoveries!E7</f>
        <v>Medicine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f t="shared" si="0"/>
        <v>0</v>
      </c>
      <c r="R7" s="25">
        <f>IF(ISERROR(VLOOKUP($B7,[1]!Deans_Amt,4,FALSE)),0,VLOOKUP($B7,[1]!Deans_Amt,4,FALSE))</f>
        <v>0</v>
      </c>
    </row>
    <row r="8" spans="1:18" hidden="1" outlineLevel="2" x14ac:dyDescent="0.25">
      <c r="A8" s="9" t="str">
        <f>Recoveries!A8</f>
        <v>40226 MD-DMED CME Conf Activity</v>
      </c>
      <c r="B8" s="9" t="str">
        <f>Recoveries!B8</f>
        <v>40226</v>
      </c>
      <c r="C8" s="9" t="str">
        <f>Recoveries!C8</f>
        <v>MD-DMED CME Conf Activity</v>
      </c>
      <c r="D8" s="27" t="str">
        <f>Recoveries!D8</f>
        <v>Other DMED Orgs</v>
      </c>
      <c r="E8" s="9" t="str">
        <f>Recoveries!E8</f>
        <v>Medicine</v>
      </c>
      <c r="F8" s="15">
        <v>0</v>
      </c>
      <c r="G8" s="15">
        <v>0</v>
      </c>
      <c r="H8" s="15">
        <v>-2352.8000000000002</v>
      </c>
      <c r="I8" s="15">
        <v>0</v>
      </c>
      <c r="J8" s="15">
        <v>0</v>
      </c>
      <c r="K8" s="15">
        <v>9188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f t="shared" si="0"/>
        <v>4500.0000000000009</v>
      </c>
      <c r="R8" s="25">
        <f>IF(ISERROR(VLOOKUP($B8,[1]!Deans_Amt,4,FALSE)),0,VLOOKUP($B8,[1]!Deans_Amt,4,FALSE))</f>
        <v>11335.2</v>
      </c>
    </row>
    <row r="9" spans="1:18" hidden="1" outlineLevel="2" x14ac:dyDescent="0.25">
      <c r="A9" s="9" t="str">
        <f>Recoveries!A9</f>
        <v>40240 MD-DMED Graduate Programs</v>
      </c>
      <c r="B9" s="9" t="str">
        <f>Recoveries!B9</f>
        <v>40240</v>
      </c>
      <c r="C9" s="9" t="str">
        <f>Recoveries!C9</f>
        <v>MD-DMED Graduate Programs</v>
      </c>
      <c r="D9" s="27" t="str">
        <f>Recoveries!D9</f>
        <v>Other DMED Orgs</v>
      </c>
      <c r="E9" s="9" t="str">
        <f>Recoveries!E9</f>
        <v>Medicine</v>
      </c>
      <c r="F9" s="15">
        <v>5629.18</v>
      </c>
      <c r="G9" s="15">
        <v>4131.619999999999</v>
      </c>
      <c r="H9" s="15">
        <v>3694.5200000000004</v>
      </c>
      <c r="I9" s="15">
        <v>7850.119999999999</v>
      </c>
      <c r="J9" s="15">
        <v>3713.6100000000006</v>
      </c>
      <c r="K9" s="15">
        <v>3621.1000000000022</v>
      </c>
      <c r="L9" s="15">
        <v>3621.119999999999</v>
      </c>
      <c r="M9" s="15">
        <v>3661.2999999999993</v>
      </c>
      <c r="N9" s="15">
        <v>3592.239999999998</v>
      </c>
      <c r="O9" s="15">
        <v>4021.5800000000017</v>
      </c>
      <c r="P9" s="15">
        <v>4043.510000000002</v>
      </c>
      <c r="Q9" s="15">
        <f t="shared" si="0"/>
        <v>11409.619999999995</v>
      </c>
      <c r="R9" s="25">
        <f>IF(ISERROR(VLOOKUP($B9,[1]!Deans_Amt,4,FALSE)),0,VLOOKUP($B9,[1]!Deans_Amt,4,FALSE))</f>
        <v>58989.52</v>
      </c>
    </row>
    <row r="10" spans="1:18" hidden="1" outlineLevel="2" x14ac:dyDescent="0.25">
      <c r="A10" s="17" t="s">
        <v>235</v>
      </c>
      <c r="B10" s="9" t="str">
        <f>Recoveries!B10</f>
        <v>40265</v>
      </c>
      <c r="C10" s="9" t="str">
        <f>Recoveries!C10</f>
        <v>MD-DMED Med Ed Support Total</v>
      </c>
      <c r="D10" s="27" t="str">
        <f>Recoveries!D10</f>
        <v>Other DMED Orgs</v>
      </c>
      <c r="E10" s="9" t="str">
        <f>Recoveries!E10</f>
        <v>Medicine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f t="shared" si="0"/>
        <v>0</v>
      </c>
      <c r="R10" s="25">
        <f>IF(ISERROR(VLOOKUP($B10,[1]!Deans_Amt,4,FALSE)),0,VLOOKUP($B10,[1]!Deans_Amt,4,FALSE))</f>
        <v>0</v>
      </c>
    </row>
    <row r="11" spans="1:18" hidden="1" outlineLevel="2" x14ac:dyDescent="0.25">
      <c r="A11" s="9" t="str">
        <f>Recoveries!A11</f>
        <v>40270 MD-DMED Diversity Programs</v>
      </c>
      <c r="B11" s="9" t="str">
        <f>Recoveries!B11</f>
        <v>40270</v>
      </c>
      <c r="C11" s="9" t="str">
        <f>Recoveries!C11</f>
        <v>MD-DMED Diversity Programs</v>
      </c>
      <c r="D11" s="27" t="str">
        <f>Recoveries!D11</f>
        <v>Other DMED Orgs</v>
      </c>
      <c r="E11" s="9" t="str">
        <f>Recoveries!E11</f>
        <v>Medicine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 t="shared" si="0"/>
        <v>0</v>
      </c>
      <c r="R11" s="25">
        <f>IF(ISERROR(VLOOKUP($B11,[1]!Deans_Amt,4,FALSE)),0,VLOOKUP($B11,[1]!Deans_Amt,4,FALSE))</f>
        <v>0</v>
      </c>
    </row>
    <row r="12" spans="1:18" hidden="1" outlineLevel="2" x14ac:dyDescent="0.25">
      <c r="A12" s="9" t="s">
        <v>701</v>
      </c>
      <c r="B12" s="9" t="str">
        <f>Recoveries!B12</f>
        <v>40275</v>
      </c>
      <c r="C12" s="9" t="str">
        <f>Recoveries!C12</f>
        <v>MD-DMED Research Total</v>
      </c>
      <c r="D12" s="27" t="str">
        <f>Recoveries!D12</f>
        <v>Other DMED Orgs</v>
      </c>
      <c r="E12" s="9" t="str">
        <f>Recoveries!E12</f>
        <v>Medicine</v>
      </c>
      <c r="F12" s="15">
        <v>505.51</v>
      </c>
      <c r="G12" s="15">
        <v>1864.43</v>
      </c>
      <c r="H12" s="15">
        <v>1258.6599999999999</v>
      </c>
      <c r="I12" s="15">
        <v>1258.6299999999997</v>
      </c>
      <c r="J12" s="15">
        <v>1258.6600000000008</v>
      </c>
      <c r="K12" s="15">
        <v>1258.6999999999998</v>
      </c>
      <c r="L12" s="15">
        <v>1258.7099999999991</v>
      </c>
      <c r="M12" s="15">
        <v>1258.6599999999999</v>
      </c>
      <c r="N12" s="15">
        <v>4531.0500000000011</v>
      </c>
      <c r="O12" s="15">
        <v>299.69000000000051</v>
      </c>
      <c r="P12" s="15">
        <v>0</v>
      </c>
      <c r="Q12" s="15">
        <f t="shared" si="0"/>
        <v>0</v>
      </c>
      <c r="R12" s="25">
        <f>IF(ISERROR(VLOOKUP($B12,[1]!Deans_Amt,4,FALSE)),0,VLOOKUP($B12,[1]!Deans_Amt,4,FALSE))</f>
        <v>14752.7</v>
      </c>
    </row>
    <row r="13" spans="1:18" hidden="1" outlineLevel="2" x14ac:dyDescent="0.25">
      <c r="A13" s="9" t="s">
        <v>683</v>
      </c>
      <c r="B13" s="9" t="str">
        <f>Recoveries!B13</f>
        <v>40276</v>
      </c>
      <c r="C13" s="9" t="s">
        <v>685</v>
      </c>
      <c r="D13" s="27" t="str">
        <f>Recoveries!D13</f>
        <v>Other DMED Orgs</v>
      </c>
      <c r="E13" s="9" t="str">
        <f>Recoveries!E13</f>
        <v>Medicine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f t="shared" si="0"/>
        <v>0</v>
      </c>
      <c r="R13" s="25">
        <f>IF(ISERROR(VLOOKUP($B13,[1]!Deans_Amt,4,FALSE)),0,VLOOKUP($B13,[1]!Deans_Amt,4,FALSE))</f>
        <v>0</v>
      </c>
    </row>
    <row r="14" spans="1:18" hidden="1" outlineLevel="2" x14ac:dyDescent="0.25">
      <c r="A14" s="9" t="s">
        <v>248</v>
      </c>
      <c r="B14" s="9" t="str">
        <f>Recoveries!B14</f>
        <v>40285</v>
      </c>
      <c r="C14" s="9" t="s">
        <v>249</v>
      </c>
      <c r="D14" s="27" t="str">
        <f>Recoveries!D14</f>
        <v>Other DMED Orgs</v>
      </c>
      <c r="E14" s="9" t="str">
        <f>Recoveries!E14</f>
        <v>Medicine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si="0"/>
        <v>0</v>
      </c>
      <c r="R14" s="25">
        <f>IF(ISERROR(VLOOKUP($B14,[1]!Deans_Amt,4,FALSE)),0,VLOOKUP($B14,[1]!Deans_Amt,4,FALSE))</f>
        <v>0</v>
      </c>
    </row>
    <row r="15" spans="1:18" hidden="1" outlineLevel="2" x14ac:dyDescent="0.25">
      <c r="A15" s="9" t="s">
        <v>717</v>
      </c>
      <c r="B15" s="9" t="str">
        <f>Recoveries!B15</f>
        <v>40303</v>
      </c>
      <c r="C15" s="9" t="str">
        <f>Recoveries!C15</f>
        <v>MD-DMED Biomolecular Analysis</v>
      </c>
      <c r="D15" s="27" t="str">
        <f>Recoveries!D15</f>
        <v>Other DMED Orgs</v>
      </c>
      <c r="E15" s="9" t="str">
        <f>Recoveries!E15</f>
        <v>Medicine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25">
        <f>IF(ISERROR(VLOOKUP($B15,[1]!Deans_Amt,4,FALSE)),0,VLOOKUP($B15,[1]!Deans_Amt,4,FALSE))</f>
        <v>0</v>
      </c>
    </row>
    <row r="16" spans="1:18" hidden="1" outlineLevel="2" x14ac:dyDescent="0.25">
      <c r="A16" s="9" t="str">
        <f>Recoveries!A16</f>
        <v>40400 MD-BIOC Biochem/Mole Genetics</v>
      </c>
      <c r="B16" s="9" t="str">
        <f>Recoveries!B16</f>
        <v>40400</v>
      </c>
      <c r="C16" s="9" t="str">
        <f>Recoveries!C16</f>
        <v>MD-BIOC Biochem/Mole Genetics</v>
      </c>
      <c r="D16" s="27" t="str">
        <f>Recoveries!D16</f>
        <v>MD-BIOC Biochem/Mole Genetics</v>
      </c>
      <c r="E16" s="9" t="str">
        <f>Recoveries!E16</f>
        <v>Medicine</v>
      </c>
      <c r="F16" s="15">
        <v>300894.24</v>
      </c>
      <c r="G16" s="15">
        <v>186605.39</v>
      </c>
      <c r="H16" s="15">
        <v>144521.09999999998</v>
      </c>
      <c r="I16" s="15">
        <v>187588.51</v>
      </c>
      <c r="J16" s="15">
        <v>127093.94999999995</v>
      </c>
      <c r="K16" s="15">
        <v>140436.8600000001</v>
      </c>
      <c r="L16" s="15">
        <v>136362.91999999993</v>
      </c>
      <c r="M16" s="15">
        <v>148987.10000000009</v>
      </c>
      <c r="N16" s="15">
        <v>153466.94999999995</v>
      </c>
      <c r="O16" s="15">
        <v>160670.94999999995</v>
      </c>
      <c r="P16" s="15">
        <v>118566.96999999997</v>
      </c>
      <c r="Q16" s="15">
        <f t="shared" si="0"/>
        <v>19782.189999999944</v>
      </c>
      <c r="R16" s="25">
        <f>IF(ISERROR(VLOOKUP($B16,[1]!Deans_Amt,4,FALSE)),0,VLOOKUP($B16,[1]!Deans_Amt,4,FALSE))</f>
        <v>1824977.13</v>
      </c>
    </row>
    <row r="17" spans="1:18" hidden="1" outlineLevel="2" x14ac:dyDescent="0.25">
      <c r="A17" s="9" t="str">
        <f>Recoveries!A17</f>
        <v>40405 MD-BIOM Biomedical Eng</v>
      </c>
      <c r="B17" s="9" t="str">
        <f>Recoveries!B17</f>
        <v>40405</v>
      </c>
      <c r="C17" s="9" t="str">
        <f>Recoveries!C17</f>
        <v>MD-BIOM Biomedical Eng</v>
      </c>
      <c r="D17" s="27" t="str">
        <f>Recoveries!D17</f>
        <v>MD-BIOM Biomedical Eng</v>
      </c>
      <c r="E17" s="9" t="str">
        <f>Recoveries!E17</f>
        <v>Medicine</v>
      </c>
      <c r="F17" s="15">
        <v>145919.84</v>
      </c>
      <c r="G17" s="15">
        <v>120440.94999999998</v>
      </c>
      <c r="H17" s="15">
        <v>115264.70000000001</v>
      </c>
      <c r="I17" s="15">
        <v>121318.32</v>
      </c>
      <c r="J17" s="15">
        <v>98520.19</v>
      </c>
      <c r="K17" s="15">
        <v>125827.96999999997</v>
      </c>
      <c r="L17" s="15">
        <v>119356.12</v>
      </c>
      <c r="M17" s="15">
        <v>84505.280000000028</v>
      </c>
      <c r="N17" s="15">
        <v>142833.42000000004</v>
      </c>
      <c r="O17" s="15">
        <v>175182</v>
      </c>
      <c r="P17" s="15">
        <v>104235.29000000004</v>
      </c>
      <c r="Q17" s="15">
        <f t="shared" si="0"/>
        <v>22657.659999999916</v>
      </c>
      <c r="R17" s="25">
        <f>IF(ISERROR(VLOOKUP($B17,[1]!Deans_Amt,4,FALSE)),0,VLOOKUP($B17,[1]!Deans_Amt,4,FALSE))</f>
        <v>1376061.74</v>
      </c>
    </row>
    <row r="18" spans="1:18" hidden="1" outlineLevel="2" x14ac:dyDescent="0.25">
      <c r="A18" s="9" t="str">
        <f>Recoveries!A18</f>
        <v>40410 MD-CELL Cell Biology</v>
      </c>
      <c r="B18" s="9" t="str">
        <f>Recoveries!B18</f>
        <v>40410</v>
      </c>
      <c r="C18" s="9" t="str">
        <f>Recoveries!C18</f>
        <v>MD-CELL Cell Biology</v>
      </c>
      <c r="D18" s="27" t="str">
        <f>Recoveries!D18</f>
        <v>MD-CELL Cell Biology</v>
      </c>
      <c r="E18" s="9" t="str">
        <f>Recoveries!E18</f>
        <v>Medicine</v>
      </c>
      <c r="F18" s="15">
        <v>260202.52</v>
      </c>
      <c r="G18" s="15">
        <v>177710.22</v>
      </c>
      <c r="H18" s="15">
        <v>170433.18000000005</v>
      </c>
      <c r="I18" s="15">
        <v>203873.51</v>
      </c>
      <c r="J18" s="15">
        <v>165338.30999999994</v>
      </c>
      <c r="K18" s="15">
        <v>183250.49</v>
      </c>
      <c r="L18" s="15">
        <v>124442.27000000002</v>
      </c>
      <c r="M18" s="15">
        <v>172598.53000000003</v>
      </c>
      <c r="N18" s="15">
        <v>146585.37999999989</v>
      </c>
      <c r="O18" s="15">
        <v>133706.08000000007</v>
      </c>
      <c r="P18" s="15">
        <v>132537.06000000006</v>
      </c>
      <c r="Q18" s="15">
        <f t="shared" si="0"/>
        <v>86945.629999999888</v>
      </c>
      <c r="R18" s="25">
        <f>IF(ISERROR(VLOOKUP($B18,[1]!Deans_Amt,4,FALSE)),0,VLOOKUP($B18,[1]!Deans_Amt,4,FALSE))</f>
        <v>1957623.18</v>
      </c>
    </row>
    <row r="19" spans="1:18" hidden="1" outlineLevel="2" x14ac:dyDescent="0.25">
      <c r="A19" s="9" t="str">
        <f>Recoveries!A19</f>
        <v>40415 MD-PBHS Public Health Sciences Admin</v>
      </c>
      <c r="B19" s="9" t="str">
        <f>Recoveries!B19</f>
        <v>40415</v>
      </c>
      <c r="C19" s="9" t="str">
        <f>Recoveries!C19</f>
        <v>MD-PBHS Public Health Sciences Admi</v>
      </c>
      <c r="D19" s="27" t="str">
        <f>Recoveries!D19</f>
        <v>All PBHS Orgs</v>
      </c>
      <c r="E19" s="9" t="str">
        <f>Recoveries!E19</f>
        <v>Medicine</v>
      </c>
      <c r="F19" s="15">
        <v>151415.73000000001</v>
      </c>
      <c r="G19" s="15">
        <v>55693.959999999992</v>
      </c>
      <c r="H19" s="15">
        <v>69526.150000000023</v>
      </c>
      <c r="I19" s="15">
        <v>111695.31999999995</v>
      </c>
      <c r="J19" s="15">
        <v>85747.350000000035</v>
      </c>
      <c r="K19" s="15">
        <v>66603.290000000037</v>
      </c>
      <c r="L19" s="15">
        <v>94443.149999999907</v>
      </c>
      <c r="M19" s="15">
        <v>81145.260000000009</v>
      </c>
      <c r="N19" s="15">
        <v>122434.12</v>
      </c>
      <c r="O19" s="15">
        <v>74390.38</v>
      </c>
      <c r="P19" s="15">
        <v>79406.45000000007</v>
      </c>
      <c r="Q19" s="15">
        <f t="shared" si="0"/>
        <v>44637.449999999953</v>
      </c>
      <c r="R19" s="25">
        <f>IF(ISERROR(VLOOKUP($B19,[1]!Deans_Amt,4,FALSE)),0,VLOOKUP($B19,[1]!Deans_Amt,4,FALSE))</f>
        <v>1037138.61</v>
      </c>
    </row>
    <row r="20" spans="1:18" hidden="1" outlineLevel="2" x14ac:dyDescent="0.25">
      <c r="A20" s="9" t="str">
        <f>Recoveries!A20</f>
        <v>40416 MD-PBHS Public Health Practice</v>
      </c>
      <c r="B20" s="9" t="str">
        <f>Recoveries!B20</f>
        <v>40416</v>
      </c>
      <c r="C20" s="9" t="str">
        <f>Recoveries!C20</f>
        <v>MD-PBHS Public Health Practice</v>
      </c>
      <c r="D20" s="27" t="str">
        <f>Recoveries!D20</f>
        <v>All PBHS Orgs</v>
      </c>
      <c r="E20" s="9" t="str">
        <f>Recoveries!E20</f>
        <v>Medicine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0</v>
      </c>
      <c r="R20" s="25">
        <f>IF(ISERROR(VLOOKUP($B20,[1]!Deans_Amt,4,FALSE)),0,VLOOKUP($B20,[1]!Deans_Amt,4,FALSE))</f>
        <v>0</v>
      </c>
    </row>
    <row r="21" spans="1:18" hidden="1" outlineLevel="2" x14ac:dyDescent="0.25">
      <c r="A21" s="9" t="s">
        <v>675</v>
      </c>
      <c r="B21" s="9" t="str">
        <f>Recoveries!B21</f>
        <v>40417</v>
      </c>
      <c r="C21" s="9" t="s">
        <v>676</v>
      </c>
      <c r="D21" s="27" t="s">
        <v>197</v>
      </c>
      <c r="E21" s="9" t="s">
        <v>111</v>
      </c>
      <c r="F21" s="15">
        <v>34508.17</v>
      </c>
      <c r="G21" s="15">
        <v>14192.700000000004</v>
      </c>
      <c r="H21" s="15">
        <v>17252.159999999996</v>
      </c>
      <c r="I21" s="15">
        <v>19678.169999999998</v>
      </c>
      <c r="J21" s="15">
        <v>16171.729999999996</v>
      </c>
      <c r="K21" s="15">
        <v>14491.770000000004</v>
      </c>
      <c r="L21" s="15">
        <v>15973.349999999991</v>
      </c>
      <c r="M21" s="15">
        <v>14813.760000000009</v>
      </c>
      <c r="N21" s="15">
        <v>23307.600000000006</v>
      </c>
      <c r="O21" s="15">
        <v>27211.089999999997</v>
      </c>
      <c r="P21" s="15">
        <v>16299.75</v>
      </c>
      <c r="Q21" s="15">
        <f t="shared" si="0"/>
        <v>10500.190000000002</v>
      </c>
      <c r="R21" s="25">
        <f>IF(ISERROR(VLOOKUP($B21,[1]!Deans_Amt,4,FALSE)),0,VLOOKUP($B21,[1]!Deans_Amt,4,FALSE))</f>
        <v>224400.44</v>
      </c>
    </row>
    <row r="22" spans="1:18" hidden="1" outlineLevel="2" x14ac:dyDescent="0.25">
      <c r="A22" s="9" t="str">
        <f>Recoveries!A22</f>
        <v>40420 MD-PBHS Biostat &amp; Epid</v>
      </c>
      <c r="B22" s="9" t="str">
        <f>Recoveries!B22</f>
        <v>40420</v>
      </c>
      <c r="C22" s="9" t="str">
        <f>Recoveries!C22</f>
        <v>MD-PBHS Biostat &amp; Epid</v>
      </c>
      <c r="D22" s="27" t="str">
        <f>Recoveries!D22</f>
        <v>All PBHS Orgs</v>
      </c>
      <c r="E22" s="9" t="str">
        <f>Recoveries!E22</f>
        <v>Medicine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0</v>
      </c>
      <c r="R22" s="25">
        <f>IF(ISERROR(VLOOKUP($B22,[1]!Deans_Amt,4,FALSE)),0,VLOOKUP($B22,[1]!Deans_Amt,4,FALSE))</f>
        <v>0</v>
      </c>
    </row>
    <row r="23" spans="1:18" hidden="1" outlineLevel="2" x14ac:dyDescent="0.25">
      <c r="A23" s="9" t="str">
        <f>Recoveries!A23</f>
        <v>40425 MD-PBHS Clinical Informatics</v>
      </c>
      <c r="B23" s="9" t="str">
        <f>Recoveries!B23</f>
        <v>40425</v>
      </c>
      <c r="C23" s="9" t="str">
        <f>Recoveries!C23</f>
        <v>MD-PBHS Clinical Informatics</v>
      </c>
      <c r="D23" s="27" t="str">
        <f>Recoveries!D23</f>
        <v>All PBHS Orgs</v>
      </c>
      <c r="E23" s="9" t="str">
        <f>Recoveries!E23</f>
        <v>Medicine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0</v>
      </c>
      <c r="R23" s="25">
        <f>IF(ISERROR(VLOOKUP($B23,[1]!Deans_Amt,4,FALSE)),0,VLOOKUP($B23,[1]!Deans_Amt,4,FALSE))</f>
        <v>0</v>
      </c>
    </row>
    <row r="24" spans="1:18" hidden="1" outlineLevel="2" x14ac:dyDescent="0.25">
      <c r="A24" s="9" t="str">
        <f>Recoveries!A24</f>
        <v>40435 MD-PBHS Health Res &amp; Outcomes Eval</v>
      </c>
      <c r="B24" s="9" t="str">
        <f>Recoveries!B24</f>
        <v>40435</v>
      </c>
      <c r="C24" s="9" t="str">
        <f>Recoveries!C24</f>
        <v>MD-PBHS Health Res &amp; Outcomes Eval</v>
      </c>
      <c r="D24" s="27" t="str">
        <f>Recoveries!D24</f>
        <v>All PBHS Orgs</v>
      </c>
      <c r="E24" s="9" t="str">
        <f>Recoveries!E24</f>
        <v>Medicine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0"/>
        <v>0</v>
      </c>
      <c r="R24" s="25">
        <f>IF(ISERROR(VLOOKUP($B24,[1]!Deans_Amt,4,FALSE)),0,VLOOKUP($B24,[1]!Deans_Amt,4,FALSE))</f>
        <v>0</v>
      </c>
    </row>
    <row r="25" spans="1:18" hidden="1" outlineLevel="2" x14ac:dyDescent="0.25">
      <c r="A25" s="9" t="str">
        <f>Recoveries!A25</f>
        <v>40445 MD-MICR Microbiology</v>
      </c>
      <c r="B25" s="9" t="str">
        <f>Recoveries!B25</f>
        <v>40445</v>
      </c>
      <c r="C25" s="9" t="str">
        <f>Recoveries!C25</f>
        <v>MD-MICR Microbiology</v>
      </c>
      <c r="D25" s="27" t="str">
        <f>Recoveries!D25</f>
        <v>MD-MICR Microbiology</v>
      </c>
      <c r="E25" s="9" t="str">
        <f>Recoveries!E25</f>
        <v>Medicine</v>
      </c>
      <c r="F25" s="15">
        <v>363745.41</v>
      </c>
      <c r="G25" s="15">
        <v>272850.40999999997</v>
      </c>
      <c r="H25" s="15">
        <v>252103.81000000006</v>
      </c>
      <c r="I25" s="15">
        <v>321552.0199999999</v>
      </c>
      <c r="J25" s="15">
        <v>123609.28000000003</v>
      </c>
      <c r="K25" s="15">
        <v>353941.70999999996</v>
      </c>
      <c r="L25" s="15">
        <v>201189.68000000017</v>
      </c>
      <c r="M25" s="15">
        <v>241974.92999999993</v>
      </c>
      <c r="N25" s="15">
        <v>256028.79999999981</v>
      </c>
      <c r="O25" s="15">
        <v>243049.20999999996</v>
      </c>
      <c r="P25" s="15">
        <v>273579.71000000043</v>
      </c>
      <c r="Q25" s="15">
        <f t="shared" si="0"/>
        <v>95540.029999999795</v>
      </c>
      <c r="R25" s="25">
        <f>IF(ISERROR(VLOOKUP($B25,[1]!Deans_Amt,4,FALSE)),0,VLOOKUP($B25,[1]!Deans_Amt,4,FALSE))</f>
        <v>2999165</v>
      </c>
    </row>
    <row r="26" spans="1:18" hidden="1" outlineLevel="2" x14ac:dyDescent="0.25">
      <c r="A26" s="9" t="str">
        <f>Recoveries!A26</f>
        <v>40450 MD-MPHY Mole Phys &amp; Biophysics</v>
      </c>
      <c r="B26" s="9" t="str">
        <f>Recoveries!B26</f>
        <v>40450</v>
      </c>
      <c r="C26" s="9" t="str">
        <f>Recoveries!C26</f>
        <v>MD-MPHY Mole Phys &amp; Biophysics</v>
      </c>
      <c r="D26" s="27" t="str">
        <f>Recoveries!D26</f>
        <v>MD-MPHY Mole Phys &amp; Biophysics</v>
      </c>
      <c r="E26" s="9" t="str">
        <f>Recoveries!E26</f>
        <v>Medicine</v>
      </c>
      <c r="F26" s="15">
        <v>348477.97</v>
      </c>
      <c r="G26" s="15">
        <v>206980.77000000002</v>
      </c>
      <c r="H26" s="15">
        <v>201643.63</v>
      </c>
      <c r="I26" s="15">
        <v>225800.43000000005</v>
      </c>
      <c r="J26" s="15">
        <v>216362.67999999993</v>
      </c>
      <c r="K26" s="15">
        <v>199736.58000000007</v>
      </c>
      <c r="L26" s="15">
        <v>210701.29000000004</v>
      </c>
      <c r="M26" s="15">
        <v>247802.26</v>
      </c>
      <c r="N26" s="15">
        <v>262263.57000000007</v>
      </c>
      <c r="O26" s="15">
        <v>240934.97999999998</v>
      </c>
      <c r="P26" s="15">
        <v>230032.7799999998</v>
      </c>
      <c r="Q26" s="15">
        <f t="shared" si="0"/>
        <v>55443.330000000075</v>
      </c>
      <c r="R26" s="25">
        <f>IF(ISERROR(VLOOKUP($B26,[1]!Deans_Amt,4,FALSE)),0,VLOOKUP($B26,[1]!Deans_Amt,4,FALSE))</f>
        <v>2646180.27</v>
      </c>
    </row>
    <row r="27" spans="1:18" hidden="1" outlineLevel="2" x14ac:dyDescent="0.25">
      <c r="A27" s="9" t="str">
        <f>Recoveries!A27</f>
        <v>40455 MD-NESC Neuroscience</v>
      </c>
      <c r="B27" s="9" t="str">
        <f>Recoveries!B27</f>
        <v>40455</v>
      </c>
      <c r="C27" s="9" t="str">
        <f>Recoveries!C27</f>
        <v>MD-NESC Neuroscience</v>
      </c>
      <c r="D27" s="27" t="str">
        <f>Recoveries!D27</f>
        <v>MD-NESC Neuroscience</v>
      </c>
      <c r="E27" s="9" t="str">
        <f>Recoveries!E27</f>
        <v>Medicine</v>
      </c>
      <c r="F27" s="15">
        <v>200931.08</v>
      </c>
      <c r="G27" s="15">
        <v>130813.56000000003</v>
      </c>
      <c r="H27" s="15">
        <v>204333.33999999997</v>
      </c>
      <c r="I27" s="15">
        <v>430077.70999999996</v>
      </c>
      <c r="J27" s="15">
        <v>186757.19999999995</v>
      </c>
      <c r="K27" s="15">
        <v>171599.31000000006</v>
      </c>
      <c r="L27" s="15">
        <v>138386.16000000015</v>
      </c>
      <c r="M27" s="15">
        <v>156957.08999999985</v>
      </c>
      <c r="N27" s="15">
        <v>183186.29000000004</v>
      </c>
      <c r="O27" s="15">
        <v>166396.03000000003</v>
      </c>
      <c r="P27" s="15">
        <v>153765.37000000011</v>
      </c>
      <c r="Q27" s="15">
        <f t="shared" si="0"/>
        <v>82933.779999999795</v>
      </c>
      <c r="R27" s="25">
        <f>IF(ISERROR(VLOOKUP($B27,[1]!Deans_Amt,4,FALSE)),0,VLOOKUP($B27,[1]!Deans_Amt,4,FALSE))</f>
        <v>2206136.92</v>
      </c>
    </row>
    <row r="28" spans="1:18" hidden="1" outlineLevel="2" x14ac:dyDescent="0.25">
      <c r="A28" s="9" t="str">
        <f>Recoveries!A28</f>
        <v>40460 MD-PHAR Pharmacology</v>
      </c>
      <c r="B28" s="9" t="str">
        <f>Recoveries!B28</f>
        <v>40460</v>
      </c>
      <c r="C28" s="9" t="str">
        <f>Recoveries!C28</f>
        <v>MD-PHAR Pharmacology</v>
      </c>
      <c r="D28" s="27" t="str">
        <f>Recoveries!D28</f>
        <v>MD-PHAR Pharmacology</v>
      </c>
      <c r="E28" s="9" t="str">
        <f>Recoveries!E28</f>
        <v>Medicine</v>
      </c>
      <c r="F28" s="15">
        <v>348688.09</v>
      </c>
      <c r="G28" s="15">
        <v>266420.06</v>
      </c>
      <c r="H28" s="15">
        <v>231437.08999999997</v>
      </c>
      <c r="I28" s="15">
        <v>263011.91999999993</v>
      </c>
      <c r="J28" s="15">
        <v>205474.81000000006</v>
      </c>
      <c r="K28" s="15">
        <v>220056.1100000001</v>
      </c>
      <c r="L28" s="15">
        <v>179196.49</v>
      </c>
      <c r="M28" s="15">
        <v>247544.39999999991</v>
      </c>
      <c r="N28" s="15">
        <v>253667.6399999999</v>
      </c>
      <c r="O28" s="15">
        <v>222852.14999999991</v>
      </c>
      <c r="P28" s="15">
        <v>285783.04000000004</v>
      </c>
      <c r="Q28" s="15">
        <f t="shared" si="0"/>
        <v>148655.30000000028</v>
      </c>
      <c r="R28" s="25">
        <f>IF(ISERROR(VLOOKUP($B28,[1]!Deans_Amt,4,FALSE)),0,VLOOKUP($B28,[1]!Deans_Amt,4,FALSE))</f>
        <v>2872787.1</v>
      </c>
    </row>
    <row r="29" spans="1:18" hidden="1" outlineLevel="2" x14ac:dyDescent="0.25">
      <c r="A29" s="9" t="s">
        <v>669</v>
      </c>
      <c r="B29" s="9" t="str">
        <f>Recoveries!B29</f>
        <v>40470</v>
      </c>
      <c r="C29" s="9" t="s">
        <v>669</v>
      </c>
      <c r="D29" s="27" t="s">
        <v>669</v>
      </c>
      <c r="E29" s="9" t="str">
        <f>Recoveries!E29</f>
        <v>Medicine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0</v>
      </c>
      <c r="R29" s="25">
        <f>IF(ISERROR(VLOOKUP($B29,[1]!Deans_Amt,4,FALSE)),0,VLOOKUP($B29,[1]!Deans_Amt,4,FALSE))</f>
        <v>0</v>
      </c>
    </row>
    <row r="30" spans="1:18" hidden="1" outlineLevel="2" x14ac:dyDescent="0.25">
      <c r="A30" s="9" t="s">
        <v>247</v>
      </c>
      <c r="B30" s="9" t="str">
        <f>Recoveries!B30</f>
        <v>40475</v>
      </c>
      <c r="C30" s="9" t="str">
        <f>Recoveries!C30</f>
        <v xml:space="preserve">MD-CMCP Ctr for Membrane &amp; Cell Ph </v>
      </c>
      <c r="D30" s="27" t="s">
        <v>245</v>
      </c>
      <c r="E30" s="9" t="str">
        <f>Recoveries!E30</f>
        <v>Medicine</v>
      </c>
      <c r="F30" s="15">
        <v>201280.24</v>
      </c>
      <c r="G30" s="15">
        <v>121145.76000000001</v>
      </c>
      <c r="H30" s="15">
        <v>115338.96999999997</v>
      </c>
      <c r="I30" s="15">
        <v>109271.26000000001</v>
      </c>
      <c r="J30" s="15">
        <v>119524.40000000002</v>
      </c>
      <c r="K30" s="15">
        <v>101948.12</v>
      </c>
      <c r="L30" s="15">
        <v>79507.030000000028</v>
      </c>
      <c r="M30" s="15">
        <v>80578.329999999958</v>
      </c>
      <c r="N30" s="15">
        <v>91319.87</v>
      </c>
      <c r="O30" s="15">
        <v>72173.39000000013</v>
      </c>
      <c r="P30" s="15">
        <v>67081.039999999804</v>
      </c>
      <c r="Q30" s="15">
        <f t="shared" si="0"/>
        <v>7402.8500000000931</v>
      </c>
      <c r="R30" s="25">
        <f>IF(ISERROR(VLOOKUP($B30,[1]!Deans_Amt,4,FALSE)),0,VLOOKUP($B30,[1]!Deans_Amt,4,FALSE))</f>
        <v>1166571.26</v>
      </c>
    </row>
    <row r="31" spans="1:18" hidden="1" outlineLevel="2" x14ac:dyDescent="0.25">
      <c r="A31" s="9" t="str">
        <f>Recoveries!A31</f>
        <v>40584 MD-CMDE Ctr Molecular Design</v>
      </c>
      <c r="B31" s="9" t="str">
        <f>Recoveries!B31</f>
        <v>40584</v>
      </c>
      <c r="C31" s="9" t="str">
        <f>Recoveries!C31</f>
        <v>MD-CMDE Ctr Molecular Design</v>
      </c>
      <c r="D31" s="27" t="str">
        <f>Recoveries!D31</f>
        <v>All PHAR Orgs</v>
      </c>
      <c r="E31" s="9" t="str">
        <f>Recoveries!E31</f>
        <v>Medicine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0</v>
      </c>
      <c r="R31" s="25">
        <f>IF(ISERROR(VLOOKUP($B31,[1]!Deans_Amt,4,FALSE)),0,VLOOKUP($B31,[1]!Deans_Amt,4,FALSE))</f>
        <v>0</v>
      </c>
    </row>
    <row r="32" spans="1:18" hidden="1" outlineLevel="2" x14ac:dyDescent="0.25">
      <c r="A32" s="9" t="str">
        <f>Recoveries!A32</f>
        <v>40505 MD-BEIR Ctr/Beirne Carter</v>
      </c>
      <c r="B32" s="9" t="str">
        <f>Recoveries!B32</f>
        <v>40505</v>
      </c>
      <c r="C32" s="9" t="str">
        <f>Recoveries!C32</f>
        <v>MD-BEIR Ctr/Beirne Carter</v>
      </c>
      <c r="D32" s="27" t="str">
        <f>Recoveries!D32</f>
        <v>MD-BEIR Ctr/Beirne Carter</v>
      </c>
      <c r="E32" s="9" t="str">
        <f>Recoveries!E32</f>
        <v>Medicine</v>
      </c>
      <c r="F32" s="15">
        <v>90352.26</v>
      </c>
      <c r="G32" s="15">
        <v>66250.819999999992</v>
      </c>
      <c r="H32" s="15">
        <v>65523.300000000017</v>
      </c>
      <c r="I32" s="15">
        <v>90934.900000000023</v>
      </c>
      <c r="J32" s="15">
        <v>70603.939999999944</v>
      </c>
      <c r="K32" s="15">
        <v>67509.510000000009</v>
      </c>
      <c r="L32" s="15">
        <v>57133.130000000005</v>
      </c>
      <c r="M32" s="15">
        <v>83355.5</v>
      </c>
      <c r="N32" s="15">
        <v>69144.310000000056</v>
      </c>
      <c r="O32" s="15">
        <v>61739.399999999907</v>
      </c>
      <c r="P32" s="15">
        <v>54429.330000000075</v>
      </c>
      <c r="Q32" s="15">
        <f t="shared" si="0"/>
        <v>33102.219999999972</v>
      </c>
      <c r="R32" s="25">
        <f>IF(ISERROR(VLOOKUP($B32,[1]!Deans_Amt,4,FALSE)),0,VLOOKUP($B32,[1]!Deans_Amt,4,FALSE))</f>
        <v>810078.62</v>
      </c>
    </row>
    <row r="33" spans="1:18" hidden="1" outlineLevel="2" x14ac:dyDescent="0.25">
      <c r="A33" s="9" t="str">
        <f>Recoveries!A33</f>
        <v>40510 MD-CANC Cancer Center</v>
      </c>
      <c r="B33" s="9" t="str">
        <f>Recoveries!B33</f>
        <v>40510</v>
      </c>
      <c r="C33" s="9" t="str">
        <f>Recoveries!C33</f>
        <v>MD-CANC Cancer Center</v>
      </c>
      <c r="D33" s="27" t="str">
        <f>Recoveries!D33</f>
        <v>MD-CANC Cancer Center</v>
      </c>
      <c r="E33" s="9" t="str">
        <f>Recoveries!E33</f>
        <v>Medicine</v>
      </c>
      <c r="F33" s="15">
        <v>134217.64000000001</v>
      </c>
      <c r="G33" s="15">
        <v>60669.889999999985</v>
      </c>
      <c r="H33" s="15">
        <v>73603.290000000008</v>
      </c>
      <c r="I33" s="15">
        <v>62004.219999999972</v>
      </c>
      <c r="J33" s="15">
        <v>96106.44</v>
      </c>
      <c r="K33" s="15">
        <v>68087.25</v>
      </c>
      <c r="L33" s="15">
        <v>73568.520000000019</v>
      </c>
      <c r="M33" s="15">
        <v>99249.25</v>
      </c>
      <c r="N33" s="15">
        <v>70657.359999999986</v>
      </c>
      <c r="O33" s="15">
        <v>90182.989999999991</v>
      </c>
      <c r="P33" s="15">
        <v>70331.88</v>
      </c>
      <c r="Q33" s="15">
        <f t="shared" si="0"/>
        <v>63534.550000000047</v>
      </c>
      <c r="R33" s="25">
        <f>IF(ISERROR(VLOOKUP($B33,[1]!Deans_Amt,4,FALSE)),0,VLOOKUP($B33,[1]!Deans_Amt,4,FALSE))</f>
        <v>962213.28</v>
      </c>
    </row>
    <row r="34" spans="1:18" hidden="1" outlineLevel="2" x14ac:dyDescent="0.25">
      <c r="A34" s="9" t="str">
        <f>Recoveries!A34</f>
        <v>40520 MD-BIOE Ctr/Biomed Ethics</v>
      </c>
      <c r="B34" s="9" t="str">
        <f>Recoveries!B34</f>
        <v>40520</v>
      </c>
      <c r="C34" s="9" t="str">
        <f>Recoveries!C34</f>
        <v>MD-BIOE Ctr/Biomed Ethics</v>
      </c>
      <c r="D34" s="27" t="str">
        <f>Recoveries!D34</f>
        <v>MD-BIOE Ctr/Biomed Ethics</v>
      </c>
      <c r="E34" s="9" t="str">
        <f>Recoveries!E34</f>
        <v>Medicine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0"/>
        <v>0</v>
      </c>
      <c r="R34" s="25">
        <f>IF(ISERROR(VLOOKUP($B34,[1]!Deans_Amt,4,FALSE)),0,VLOOKUP($B34,[1]!Deans_Amt,4,FALSE))</f>
        <v>0</v>
      </c>
    </row>
    <row r="35" spans="1:18" hidden="1" outlineLevel="2" x14ac:dyDescent="0.25">
      <c r="A35" s="9" t="str">
        <f>Recoveries!A35</f>
        <v>40525 MD-CVRC Ctr/CV Research</v>
      </c>
      <c r="B35" s="9" t="str">
        <f>Recoveries!B35</f>
        <v>40525</v>
      </c>
      <c r="C35" s="9" t="str">
        <f>Recoveries!C35</f>
        <v>MD-CVRC Ctr/CV Research</v>
      </c>
      <c r="D35" s="27" t="str">
        <f>Recoveries!D35</f>
        <v>MD-CVRC Ctr/CV Research</v>
      </c>
      <c r="E35" s="9" t="str">
        <f>Recoveries!E35</f>
        <v>Medicine</v>
      </c>
      <c r="F35" s="15">
        <v>160838.6</v>
      </c>
      <c r="G35" s="15">
        <v>104979.93000000002</v>
      </c>
      <c r="H35" s="15">
        <v>129533.98999999999</v>
      </c>
      <c r="I35" s="15">
        <v>133361.25</v>
      </c>
      <c r="J35" s="15">
        <v>119445.31999999995</v>
      </c>
      <c r="K35" s="15">
        <v>133097.96000000008</v>
      </c>
      <c r="L35" s="15">
        <v>113467.65999999992</v>
      </c>
      <c r="M35" s="15">
        <v>147244.35000000009</v>
      </c>
      <c r="N35" s="15">
        <v>157027.5</v>
      </c>
      <c r="O35" s="15">
        <v>132612.1399999999</v>
      </c>
      <c r="P35" s="15">
        <v>156354.29000000004</v>
      </c>
      <c r="Q35" s="15">
        <f t="shared" si="0"/>
        <v>79977.850000000093</v>
      </c>
      <c r="R35" s="25">
        <f>IF(ISERROR(VLOOKUP($B35,[1]!Deans_Amt,4,FALSE)),0,VLOOKUP($B35,[1]!Deans_Amt,4,FALSE))</f>
        <v>1567940.84</v>
      </c>
    </row>
    <row r="36" spans="1:18" hidden="1" outlineLevel="2" x14ac:dyDescent="0.25">
      <c r="A36" s="9" t="str">
        <f>Recoveries!A36</f>
        <v>40526 MD-CVRC Reg SMC Develop Proj</v>
      </c>
      <c r="B36" s="9" t="str">
        <f>Recoveries!B36</f>
        <v>40526</v>
      </c>
      <c r="C36" s="9" t="str">
        <f>Recoveries!C36</f>
        <v>MD-CVRC Reg SMC Develop Proj</v>
      </c>
      <c r="D36" s="27" t="str">
        <f>Recoveries!D36</f>
        <v>MD-CVRC Reg SMC Develop Proj</v>
      </c>
      <c r="E36" s="9" t="str">
        <f>Recoveries!E36</f>
        <v>Medicine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0"/>
        <v>0</v>
      </c>
      <c r="R36" s="25">
        <f>IF(ISERROR(VLOOKUP($B36,[1]!Deans_Amt,4,FALSE)),0,VLOOKUP($B36,[1]!Deans_Amt,4,FALSE))</f>
        <v>0</v>
      </c>
    </row>
    <row r="37" spans="1:18" hidden="1" outlineLevel="2" x14ac:dyDescent="0.25">
      <c r="A37" s="9" t="str">
        <f>Recoveries!A37</f>
        <v>40530 MD-CPHG Ctr for Public Health Genomics</v>
      </c>
      <c r="B37" s="9" t="str">
        <f>Recoveries!B37</f>
        <v>40530</v>
      </c>
      <c r="C37" s="9" t="str">
        <f>Recoveries!C37</f>
        <v>MD-CPHG Ctr for Public Health Genom</v>
      </c>
      <c r="D37" s="27" t="str">
        <f>Recoveries!D37</f>
        <v>MD-CPHG Ctr for Public Health Genom</v>
      </c>
      <c r="E37" s="9" t="str">
        <f>Recoveries!E37</f>
        <v>Medicine</v>
      </c>
      <c r="F37" s="15">
        <v>304995.40999999997</v>
      </c>
      <c r="G37" s="15">
        <v>415921.05</v>
      </c>
      <c r="H37" s="15">
        <v>185176.36</v>
      </c>
      <c r="I37" s="15">
        <v>180212.97000000009</v>
      </c>
      <c r="J37" s="15">
        <v>162957.84999999986</v>
      </c>
      <c r="K37" s="15">
        <v>191043.73000000021</v>
      </c>
      <c r="L37" s="15">
        <v>201472.75</v>
      </c>
      <c r="M37" s="15">
        <v>171909.2899999998</v>
      </c>
      <c r="N37" s="15">
        <v>213781.31000000006</v>
      </c>
      <c r="O37" s="15">
        <v>197369.50000000023</v>
      </c>
      <c r="P37" s="15">
        <v>191249.58999999985</v>
      </c>
      <c r="Q37" s="15">
        <f t="shared" si="0"/>
        <v>151741.50999999978</v>
      </c>
      <c r="R37" s="25">
        <f>IF(ISERROR(VLOOKUP($B37,[1]!Deans_Amt,4,FALSE)),0,VLOOKUP($B37,[1]!Deans_Amt,4,FALSE))</f>
        <v>2567831.3199999998</v>
      </c>
    </row>
    <row r="38" spans="1:18" hidden="1" outlineLevel="2" x14ac:dyDescent="0.25">
      <c r="A38" s="9" t="str">
        <f>Recoveries!A38</f>
        <v>40545 MD-CELL Ctr/Contrac Vaccinogens</v>
      </c>
      <c r="B38" s="9" t="str">
        <f>Recoveries!B38</f>
        <v>40545</v>
      </c>
      <c r="C38" s="9" t="str">
        <f>Recoveries!C38</f>
        <v>MD-CELL Ctr/Contrac Vaccinogens</v>
      </c>
      <c r="D38" s="27" t="str">
        <f>Recoveries!D38</f>
        <v>MD-CELL Ctr/Contrac Vaccinogens</v>
      </c>
      <c r="E38" s="9" t="str">
        <f>Recoveries!E38</f>
        <v>Medicine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0"/>
        <v>0</v>
      </c>
      <c r="R38" s="25">
        <f>IF(ISERROR(VLOOKUP($B38,[1]!Deans_Amt,4,FALSE)),0,VLOOKUP($B38,[1]!Deans_Amt,4,FALSE))</f>
        <v>0</v>
      </c>
    </row>
    <row r="39" spans="1:18" hidden="1" outlineLevel="2" x14ac:dyDescent="0.25">
      <c r="A39" s="9" t="str">
        <f>Recoveries!A39</f>
        <v>40550 MD-CTRR Ctr/Res in Reprod</v>
      </c>
      <c r="B39" s="9" t="str">
        <f>Recoveries!B39</f>
        <v>40550</v>
      </c>
      <c r="C39" s="9" t="str">
        <f>Recoveries!C39</f>
        <v>MD-CTRR Ctr/Res in Reprod</v>
      </c>
      <c r="D39" s="27" t="str">
        <f>Recoveries!D39</f>
        <v>MD-CTRR Ctr/Res in Reprod</v>
      </c>
      <c r="E39" s="9" t="str">
        <f>Recoveries!E39</f>
        <v>Medicine</v>
      </c>
      <c r="F39" s="15">
        <v>24620.080000000002</v>
      </c>
      <c r="G39" s="15">
        <v>17749.909999999996</v>
      </c>
      <c r="H39" s="15">
        <v>17597.410000000003</v>
      </c>
      <c r="I39" s="15">
        <v>21467.82</v>
      </c>
      <c r="J39" s="15">
        <v>15418.11</v>
      </c>
      <c r="K39" s="15">
        <v>17372.440000000002</v>
      </c>
      <c r="L39" s="15">
        <v>17105.210000000006</v>
      </c>
      <c r="M39" s="15">
        <v>15785.51999999999</v>
      </c>
      <c r="N39" s="15">
        <v>24596.829999999987</v>
      </c>
      <c r="O39" s="15">
        <v>17874.53</v>
      </c>
      <c r="P39" s="15">
        <v>15517.190000000002</v>
      </c>
      <c r="Q39" s="15">
        <f t="shared" si="0"/>
        <v>10553.620000000024</v>
      </c>
      <c r="R39" s="25">
        <f>IF(ISERROR(VLOOKUP($B39,[1]!Deans_Amt,4,FALSE)),0,VLOOKUP($B39,[1]!Deans_Amt,4,FALSE))</f>
        <v>215658.67</v>
      </c>
    </row>
    <row r="40" spans="1:18" hidden="1" outlineLevel="2" x14ac:dyDescent="0.25">
      <c r="A40" s="9" t="str">
        <f>Recoveries!A40</f>
        <v>40570 MD-DIAB Diabetes Center</v>
      </c>
      <c r="B40" s="9" t="str">
        <f>Recoveries!B40</f>
        <v>40570</v>
      </c>
      <c r="C40" s="9" t="str">
        <f>Recoveries!C40</f>
        <v>MD-DIAB Diabetes Center</v>
      </c>
      <c r="D40" s="27" t="str">
        <f>Recoveries!D40</f>
        <v>MD-DIAB Diabetes Center</v>
      </c>
      <c r="E40" s="9" t="str">
        <f>Recoveries!E40</f>
        <v>Medicine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f t="shared" si="0"/>
        <v>0</v>
      </c>
      <c r="R40" s="25">
        <f>IF(ISERROR(VLOOKUP($B40,[1]!Deans_Amt,4,FALSE)),0,VLOOKUP($B40,[1]!Deans_Amt,4,FALSE))</f>
        <v>0</v>
      </c>
    </row>
    <row r="41" spans="1:18" hidden="1" outlineLevel="2" x14ac:dyDescent="0.25">
      <c r="A41" s="9" t="str">
        <f>Recoveries!A41</f>
        <v>40575 MD-GCRC Gen Clinical Res Ctr</v>
      </c>
      <c r="B41" s="9" t="str">
        <f>Recoveries!B41</f>
        <v>40575</v>
      </c>
      <c r="C41" s="9" t="str">
        <f>Recoveries!C41</f>
        <v>MD-GCRC Gen Clinical Res Ctr</v>
      </c>
      <c r="D41" s="27" t="str">
        <f>Recoveries!D41</f>
        <v>MD-GCRC Gen Clinical Res Ctr</v>
      </c>
      <c r="E41" s="9" t="str">
        <f>Recoveries!E41</f>
        <v>Medicine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0"/>
        <v>0</v>
      </c>
      <c r="R41" s="25">
        <f>IF(ISERROR(VLOOKUP($B41,[1]!Deans_Amt,4,FALSE)),0,VLOOKUP($B41,[1]!Deans_Amt,4,FALSE))</f>
        <v>0</v>
      </c>
    </row>
    <row r="42" spans="1:18" hidden="1" outlineLevel="2" x14ac:dyDescent="0.25">
      <c r="A42" s="9" t="s">
        <v>696</v>
      </c>
      <c r="B42" s="9" t="str">
        <f>Recoveries!B42</f>
        <v>40576</v>
      </c>
      <c r="C42" s="9" t="str">
        <f>Recoveries!C42</f>
        <v>MD-THRV Trans Hlth Res Inst Va</v>
      </c>
      <c r="D42" s="27" t="str">
        <f>Recoveries!D42</f>
        <v>MD-THRV Trans Hlth Res Inst Va</v>
      </c>
      <c r="E42" s="9" t="str">
        <f>Recoveries!E42</f>
        <v>Medicine</v>
      </c>
      <c r="F42" s="15">
        <v>115418.95</v>
      </c>
      <c r="G42" s="15">
        <v>84041.26</v>
      </c>
      <c r="H42" s="15">
        <v>64419.829999999987</v>
      </c>
      <c r="I42" s="15">
        <v>108086.11000000004</v>
      </c>
      <c r="J42" s="15">
        <v>61794.489999999991</v>
      </c>
      <c r="K42" s="15">
        <v>133769.52000000002</v>
      </c>
      <c r="L42" s="15">
        <v>107628.85999999999</v>
      </c>
      <c r="M42" s="15">
        <v>70781.589999999967</v>
      </c>
      <c r="N42" s="15">
        <v>70337.530000000028</v>
      </c>
      <c r="O42" s="15">
        <v>106849.15000000002</v>
      </c>
      <c r="P42" s="15">
        <v>76753.640000000014</v>
      </c>
      <c r="Q42" s="15">
        <f t="shared" si="0"/>
        <v>67651.37</v>
      </c>
      <c r="R42" s="25">
        <f>IF(ISERROR(VLOOKUP($B42,[1]!Deans_Amt,4,FALSE)),0,VLOOKUP($B42,[1]!Deans_Amt,4,FALSE))</f>
        <v>1067532.3</v>
      </c>
    </row>
    <row r="43" spans="1:18" hidden="1" outlineLevel="2" x14ac:dyDescent="0.25">
      <c r="A43" s="9" t="str">
        <f>Recoveries!A43</f>
        <v>40590 MD-CSGN Ctr/Cell Signalling</v>
      </c>
      <c r="B43" s="9" t="str">
        <f>Recoveries!B43</f>
        <v>40590</v>
      </c>
      <c r="C43" s="9" t="str">
        <f>Recoveries!C43</f>
        <v>MD-CSGN Ctr/Cell Signalling</v>
      </c>
      <c r="D43" s="27" t="str">
        <f>Recoveries!D43</f>
        <v>MD-CSGN Ctr/Cell Signalling</v>
      </c>
      <c r="E43" s="9" t="str">
        <f>Recoveries!E43</f>
        <v>Medicine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0"/>
        <v>0</v>
      </c>
      <c r="R43" s="25">
        <f>IF(ISERROR(VLOOKUP($B43,[1]!Deans_Amt,4,FALSE)),0,VLOOKUP($B43,[1]!Deans_Amt,4,FALSE))</f>
        <v>0</v>
      </c>
    </row>
    <row r="44" spans="1:18" hidden="1" outlineLevel="2" x14ac:dyDescent="0.25">
      <c r="A44" s="9" t="str">
        <f>Recoveries!A44</f>
        <v>40605 MD-MICR Thaler Ctr</v>
      </c>
      <c r="B44" s="9" t="str">
        <f>Recoveries!B44</f>
        <v>40605</v>
      </c>
      <c r="C44" s="9" t="str">
        <f>Recoveries!C44</f>
        <v>MD-MICR Thaler Ctr</v>
      </c>
      <c r="D44" s="27" t="str">
        <f>Recoveries!D44</f>
        <v>MD-MICR Thaler Ctr</v>
      </c>
      <c r="E44" s="9" t="str">
        <f>Recoveries!E44</f>
        <v>Medicine</v>
      </c>
      <c r="F44" s="15">
        <v>21138.36</v>
      </c>
      <c r="G44" s="15">
        <v>12907.239999999998</v>
      </c>
      <c r="H44" s="15">
        <v>15072.810000000005</v>
      </c>
      <c r="I44" s="15">
        <v>20674.819999999992</v>
      </c>
      <c r="J44" s="15">
        <v>12968.490000000005</v>
      </c>
      <c r="K44" s="15">
        <v>11760.190000000002</v>
      </c>
      <c r="L44" s="15">
        <v>11598.75</v>
      </c>
      <c r="M44" s="15">
        <v>13436.800000000003</v>
      </c>
      <c r="N44" s="15">
        <v>12477.460000000006</v>
      </c>
      <c r="O44" s="15">
        <v>6979.5799999999872</v>
      </c>
      <c r="P44" s="15">
        <v>0</v>
      </c>
      <c r="Q44" s="15">
        <f t="shared" si="0"/>
        <v>0</v>
      </c>
      <c r="R44" s="25">
        <f>IF(ISERROR(VLOOKUP($B44,[1]!Deans_Amt,4,FALSE)),0,VLOOKUP($B44,[1]!Deans_Amt,4,FALSE))</f>
        <v>139014.5</v>
      </c>
    </row>
    <row r="45" spans="1:18" hidden="1" outlineLevel="2" x14ac:dyDescent="0.25">
      <c r="A45" s="9" t="str">
        <f>Recoveries!A45</f>
        <v>40606 MD-MICR Cell Clearance Center</v>
      </c>
      <c r="B45" s="9" t="str">
        <f>Recoveries!B45</f>
        <v>40606</v>
      </c>
      <c r="C45" s="9" t="str">
        <f>Recoveries!C45</f>
        <v>MD-MICR Cell Clearance Center</v>
      </c>
      <c r="D45" s="27" t="str">
        <f>Recoveries!D45</f>
        <v>MD-MICR Cell Clearance Center</v>
      </c>
      <c r="E45" s="9" t="str">
        <f>Recoveries!E45</f>
        <v>Medicine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0</v>
      </c>
      <c r="R45" s="25">
        <f>IF(ISERROR(VLOOKUP($B45,[1]!Deans_Amt,4,FALSE)),0,VLOOKUP($B45,[1]!Deans_Amt,4,FALSE))</f>
        <v>0</v>
      </c>
    </row>
    <row r="46" spans="1:18" hidden="1" outlineLevel="2" x14ac:dyDescent="0.25">
      <c r="A46" s="9" t="str">
        <f>Recoveries!A46</f>
        <v>40610 MD-MPHY Vascular Muscle Proj</v>
      </c>
      <c r="B46" s="9" t="str">
        <f>Recoveries!B46</f>
        <v>40610</v>
      </c>
      <c r="C46" s="9" t="str">
        <f>Recoveries!C46</f>
        <v>MD-MPHY Vascular Muscle Proj</v>
      </c>
      <c r="D46" s="27" t="str">
        <f>Recoveries!D46</f>
        <v>MD-MPHY Vascular Muscle Proj</v>
      </c>
      <c r="E46" s="9" t="str">
        <f>Recoveries!E46</f>
        <v>Medicine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 t="shared" si="0"/>
        <v>0</v>
      </c>
      <c r="R46" s="25">
        <f>IF(ISERROR(VLOOKUP($B46,[1]!Deans_Amt,4,FALSE)),0,VLOOKUP($B46,[1]!Deans_Amt,4,FALSE))</f>
        <v>0</v>
      </c>
    </row>
    <row r="47" spans="1:18" hidden="1" outlineLevel="2" x14ac:dyDescent="0.25">
      <c r="A47" s="9" t="str">
        <f>Recoveries!A47</f>
        <v>40700 MD-ANES Anesthesiology</v>
      </c>
      <c r="B47" s="9" t="str">
        <f>Recoveries!B47</f>
        <v>40700</v>
      </c>
      <c r="C47" s="9" t="str">
        <f>Recoveries!C47</f>
        <v>MD-ANES Anesthesiology</v>
      </c>
      <c r="D47" s="27" t="str">
        <f>Recoveries!D47</f>
        <v>MD-ANES Anesthesiology</v>
      </c>
      <c r="E47" s="9" t="str">
        <f>Recoveries!E47</f>
        <v>Medicine</v>
      </c>
      <c r="F47" s="15">
        <v>53829.120000000003</v>
      </c>
      <c r="G47" s="15">
        <v>30879.93</v>
      </c>
      <c r="H47" s="15">
        <v>27599.099999999991</v>
      </c>
      <c r="I47" s="15">
        <v>47237.429999999993</v>
      </c>
      <c r="J47" s="15">
        <v>41899.340000000026</v>
      </c>
      <c r="K47" s="15">
        <v>42571.669999999984</v>
      </c>
      <c r="L47" s="15">
        <v>33553.98000000001</v>
      </c>
      <c r="M47" s="15">
        <v>48927.02999999997</v>
      </c>
      <c r="N47" s="15">
        <v>43833.340000000026</v>
      </c>
      <c r="O47" s="15">
        <v>41484.770000000019</v>
      </c>
      <c r="P47" s="15">
        <v>37538.079999999958</v>
      </c>
      <c r="Q47" s="15">
        <f t="shared" si="0"/>
        <v>27213.72000000003</v>
      </c>
      <c r="R47" s="25">
        <f>IF(ISERROR(VLOOKUP($B47,[1]!Deans_Amt,4,FALSE)),0,VLOOKUP($B47,[1]!Deans_Amt,4,FALSE))</f>
        <v>476567.51</v>
      </c>
    </row>
    <row r="48" spans="1:18" hidden="1" outlineLevel="2" x14ac:dyDescent="0.25">
      <c r="A48" s="9" t="str">
        <f>Recoveries!A48</f>
        <v>40705 MD-DENT Dentistry</v>
      </c>
      <c r="B48" s="9" t="str">
        <f>Recoveries!B48</f>
        <v>40705</v>
      </c>
      <c r="C48" s="9" t="str">
        <f>Recoveries!C48</f>
        <v>MD-DENT Dentistry</v>
      </c>
      <c r="D48" s="27" t="str">
        <f>Recoveries!D48</f>
        <v>MD-DENT Dentistry</v>
      </c>
      <c r="E48" s="9" t="str">
        <f>Recoveries!E48</f>
        <v>Medicine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0"/>
        <v>0</v>
      </c>
      <c r="R48" s="25">
        <f>IF(ISERROR(VLOOKUP($B48,[1]!Deans_Amt,4,FALSE)),0,VLOOKUP($B48,[1]!Deans_Amt,4,FALSE))</f>
        <v>0</v>
      </c>
    </row>
    <row r="49" spans="1:18" hidden="1" outlineLevel="2" x14ac:dyDescent="0.25">
      <c r="A49" s="9" t="s">
        <v>741</v>
      </c>
      <c r="B49" s="9" t="str">
        <f>Recoveries!B49</f>
        <v>40710</v>
      </c>
      <c r="C49" s="9" t="str">
        <f>Recoveries!C49</f>
        <v>MD-DERM Dermatology</v>
      </c>
      <c r="D49" s="27" t="str">
        <f>Recoveries!D49</f>
        <v>MD-DERM Dermatology</v>
      </c>
      <c r="E49" s="9" t="str">
        <f>Recoveries!E49</f>
        <v>Medicine</v>
      </c>
      <c r="F49" s="15">
        <v>0</v>
      </c>
      <c r="G49" s="15">
        <v>84.71</v>
      </c>
      <c r="H49" s="15">
        <v>0</v>
      </c>
      <c r="I49" s="15">
        <v>25.290000000000006</v>
      </c>
      <c r="J49" s="15">
        <v>0</v>
      </c>
      <c r="K49" s="15">
        <v>84.72</v>
      </c>
      <c r="L49" s="15">
        <v>1482.49</v>
      </c>
      <c r="M49" s="15">
        <v>0</v>
      </c>
      <c r="N49" s="15">
        <v>3.0499999999999545</v>
      </c>
      <c r="O49" s="15">
        <v>0</v>
      </c>
      <c r="P49" s="15">
        <v>3.8700000000001182</v>
      </c>
      <c r="Q49" s="15">
        <f t="shared" si="0"/>
        <v>226.09999999999991</v>
      </c>
      <c r="R49" s="25">
        <f>IF(ISERROR(VLOOKUP($B49,[1]!Deans_Amt,4,FALSE)),0,VLOOKUP($B49,[1]!Deans_Amt,4,FALSE))</f>
        <v>1910.23</v>
      </c>
    </row>
    <row r="50" spans="1:18" hidden="1" outlineLevel="2" x14ac:dyDescent="0.25">
      <c r="A50" s="9" t="str">
        <f>Recoveries!A50</f>
        <v>40715 MD-EMED Emergency Medicine</v>
      </c>
      <c r="B50" s="9" t="str">
        <f>Recoveries!B50</f>
        <v>40715</v>
      </c>
      <c r="C50" s="9" t="str">
        <f>Recoveries!C50</f>
        <v>MD-EMED Emergency Medicine</v>
      </c>
      <c r="D50" s="27" t="str">
        <f>Recoveries!D50</f>
        <v>MD-EMED Emergency Medicine</v>
      </c>
      <c r="E50" s="9" t="str">
        <f>Recoveries!E50</f>
        <v>Medicine</v>
      </c>
      <c r="F50" s="15">
        <v>4309.7700000000004</v>
      </c>
      <c r="G50" s="15">
        <v>1192.1099999999997</v>
      </c>
      <c r="H50" s="15">
        <v>117.88000000000011</v>
      </c>
      <c r="I50" s="15">
        <v>1585.2199999999993</v>
      </c>
      <c r="J50" s="15">
        <v>901.57000000000062</v>
      </c>
      <c r="K50" s="15">
        <v>3626.7200000000003</v>
      </c>
      <c r="L50" s="15">
        <v>3987.9799999999996</v>
      </c>
      <c r="M50" s="15">
        <v>4518.5800000000017</v>
      </c>
      <c r="N50" s="15">
        <v>4534.119999999999</v>
      </c>
      <c r="O50" s="15">
        <v>8431.3299999999981</v>
      </c>
      <c r="P50" s="15">
        <v>5104.9199999999983</v>
      </c>
      <c r="Q50" s="15">
        <f t="shared" si="0"/>
        <v>863.29000000000087</v>
      </c>
      <c r="R50" s="25">
        <f>IF(ISERROR(VLOOKUP($B50,[1]!Deans_Amt,4,FALSE)),0,VLOOKUP($B50,[1]!Deans_Amt,4,FALSE))</f>
        <v>39173.49</v>
      </c>
    </row>
    <row r="51" spans="1:18" hidden="1" outlineLevel="2" x14ac:dyDescent="0.25">
      <c r="A51" s="9" t="str">
        <f>Recoveries!A51</f>
        <v>40720 MD-FMED Family Medicine</v>
      </c>
      <c r="B51" s="9" t="str">
        <f>Recoveries!B51</f>
        <v>40720</v>
      </c>
      <c r="C51" s="9" t="str">
        <f>Recoveries!C51</f>
        <v>MD-FMED Family Medicine</v>
      </c>
      <c r="D51" s="27" t="str">
        <f>Recoveries!D51</f>
        <v>MD-FMED Family Medicine</v>
      </c>
      <c r="E51" s="9" t="str">
        <f>Recoveries!E51</f>
        <v>Medicine</v>
      </c>
      <c r="F51" s="15">
        <v>27455.37</v>
      </c>
      <c r="G51" s="15">
        <v>11720.399999999998</v>
      </c>
      <c r="H51" s="15">
        <v>20252.560000000005</v>
      </c>
      <c r="I51" s="15">
        <v>12975.880000000005</v>
      </c>
      <c r="J51" s="15">
        <v>5791.1100000000006</v>
      </c>
      <c r="K51" s="15">
        <v>6293.5</v>
      </c>
      <c r="L51" s="15">
        <v>5869.7099999999919</v>
      </c>
      <c r="M51" s="15">
        <v>13975.470000000001</v>
      </c>
      <c r="N51" s="15">
        <v>7943.2899999999936</v>
      </c>
      <c r="O51" s="15">
        <v>6735.0300000000134</v>
      </c>
      <c r="P51" s="15">
        <v>8435.109999999986</v>
      </c>
      <c r="Q51" s="15">
        <f t="shared" si="0"/>
        <v>6964.0800000000163</v>
      </c>
      <c r="R51" s="25">
        <f>IF(ISERROR(VLOOKUP($B51,[1]!Deans_Amt,4,FALSE)),0,VLOOKUP($B51,[1]!Deans_Amt,4,FALSE))</f>
        <v>134411.51</v>
      </c>
    </row>
    <row r="52" spans="1:18" hidden="1" outlineLevel="2" x14ac:dyDescent="0.25">
      <c r="A52" s="9" t="str">
        <f>Recoveries!A52</f>
        <v>40725 MD-INMD Int Med, Admin</v>
      </c>
      <c r="B52" s="9" t="str">
        <f>Recoveries!B52</f>
        <v>40725</v>
      </c>
      <c r="C52" s="9" t="str">
        <f>Recoveries!C52</f>
        <v>MD-INMD Int Med, Admin</v>
      </c>
      <c r="D52" s="27" t="str">
        <f>Recoveries!D52</f>
        <v>MD-INMD Int Med, Admin</v>
      </c>
      <c r="E52" s="9" t="str">
        <f>Recoveries!E52</f>
        <v>Medicine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f t="shared" si="0"/>
        <v>0</v>
      </c>
      <c r="R52" s="25">
        <f>IF(ISERROR(VLOOKUP($B52,[1]!Deans_Amt,4,FALSE)),0,VLOOKUP($B52,[1]!Deans_Amt,4,FALSE))</f>
        <v>0</v>
      </c>
    </row>
    <row r="53" spans="1:18" hidden="1" outlineLevel="2" x14ac:dyDescent="0.25">
      <c r="A53" s="9" t="str">
        <f>Recoveries!A53</f>
        <v>40730 MD-INMD Allergy</v>
      </c>
      <c r="B53" s="9" t="str">
        <f>Recoveries!B53</f>
        <v>40730</v>
      </c>
      <c r="C53" s="9" t="str">
        <f>Recoveries!C53</f>
        <v>MD-INMD Allergy</v>
      </c>
      <c r="D53" s="27" t="str">
        <f>Recoveries!D53</f>
        <v>MD-INMD Allergy</v>
      </c>
      <c r="E53" s="9" t="str">
        <f>Recoveries!E53</f>
        <v>Medicine</v>
      </c>
      <c r="F53" s="15">
        <v>72448.929999999993</v>
      </c>
      <c r="G53" s="15">
        <v>51213.61</v>
      </c>
      <c r="H53" s="15">
        <v>50706.680000000008</v>
      </c>
      <c r="I53" s="15">
        <v>53872.880000000005</v>
      </c>
      <c r="J53" s="15">
        <v>52826.97</v>
      </c>
      <c r="K53" s="15">
        <v>61817.039999999979</v>
      </c>
      <c r="L53" s="15">
        <v>60937.420000000042</v>
      </c>
      <c r="M53" s="15">
        <v>51272.359999999986</v>
      </c>
      <c r="N53" s="15">
        <v>53493.729999999981</v>
      </c>
      <c r="O53" s="15">
        <v>57635.900000000023</v>
      </c>
      <c r="P53" s="15">
        <v>54381.130000000005</v>
      </c>
      <c r="Q53" s="15">
        <f t="shared" si="0"/>
        <v>18521</v>
      </c>
      <c r="R53" s="25">
        <f>IF(ISERROR(VLOOKUP($B53,[1]!Deans_Amt,4,FALSE)),0,VLOOKUP($B53,[1]!Deans_Amt,4,FALSE))</f>
        <v>639127.65</v>
      </c>
    </row>
    <row r="54" spans="1:18" hidden="1" outlineLevel="2" x14ac:dyDescent="0.25">
      <c r="A54" s="9" t="str">
        <f>Recoveries!A54</f>
        <v>40735 MD-INMD CV Medicine</v>
      </c>
      <c r="B54" s="9" t="str">
        <f>Recoveries!B54</f>
        <v>40735</v>
      </c>
      <c r="C54" s="9" t="str">
        <f>Recoveries!C54</f>
        <v>MD-INMD CV Medicine</v>
      </c>
      <c r="D54" s="27" t="str">
        <f>Recoveries!D54</f>
        <v>MD-INMD CV Medicine</v>
      </c>
      <c r="E54" s="9" t="str">
        <f>Recoveries!E54</f>
        <v>Medicine</v>
      </c>
      <c r="F54" s="15">
        <v>249124.52</v>
      </c>
      <c r="G54" s="15">
        <v>208199.24000000002</v>
      </c>
      <c r="H54" s="15">
        <v>196368.58999999997</v>
      </c>
      <c r="I54" s="15">
        <v>252583.88</v>
      </c>
      <c r="J54" s="15">
        <v>248839.39999999991</v>
      </c>
      <c r="K54" s="15">
        <v>211889.40000000014</v>
      </c>
      <c r="L54" s="15">
        <v>111565.57000000007</v>
      </c>
      <c r="M54" s="15">
        <v>242255.54999999981</v>
      </c>
      <c r="N54" s="15">
        <v>225268.53000000003</v>
      </c>
      <c r="O54" s="15">
        <v>197703.26</v>
      </c>
      <c r="P54" s="15">
        <v>194496.91000000015</v>
      </c>
      <c r="Q54" s="15">
        <f t="shared" si="0"/>
        <v>116432.58000000007</v>
      </c>
      <c r="R54" s="25">
        <f>IF(ISERROR(VLOOKUP($B54,[1]!Deans_Amt,4,FALSE)),0,VLOOKUP($B54,[1]!Deans_Amt,4,FALSE))</f>
        <v>2454727.4300000002</v>
      </c>
    </row>
    <row r="55" spans="1:18" hidden="1" outlineLevel="2" x14ac:dyDescent="0.25">
      <c r="A55" s="9" t="str">
        <f>Recoveries!A55</f>
        <v>40740 MD-INMD Clinical Pharm</v>
      </c>
      <c r="B55" s="9" t="str">
        <f>Recoveries!B55</f>
        <v>40740</v>
      </c>
      <c r="C55" s="9" t="str">
        <f>Recoveries!C55</f>
        <v>MD-INMD Clinical Pharm</v>
      </c>
      <c r="D55" s="27" t="str">
        <f>Recoveries!D55</f>
        <v>MD-INMD Clinical Pharm</v>
      </c>
      <c r="E55" s="9" t="str">
        <f>Recoveries!E55</f>
        <v>Medicine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f t="shared" si="0"/>
        <v>0</v>
      </c>
      <c r="R55" s="25">
        <f>IF(ISERROR(VLOOKUP($B55,[1]!Deans_Amt,4,FALSE)),0,VLOOKUP($B55,[1]!Deans_Amt,4,FALSE))</f>
        <v>0</v>
      </c>
    </row>
    <row r="56" spans="1:18" hidden="1" outlineLevel="2" x14ac:dyDescent="0.25">
      <c r="A56" s="9" t="str">
        <f>Recoveries!A56</f>
        <v>40745 MD-INMD Endocrinology</v>
      </c>
      <c r="B56" s="9" t="str">
        <f>Recoveries!B56</f>
        <v>40745</v>
      </c>
      <c r="C56" s="9" t="str">
        <f>Recoveries!C56</f>
        <v>MD-INMD Endocrinology</v>
      </c>
      <c r="D56" s="27" t="str">
        <f>Recoveries!D56</f>
        <v>MD-INMD Endocrinology</v>
      </c>
      <c r="E56" s="9" t="str">
        <f>Recoveries!E56</f>
        <v>Medicine</v>
      </c>
      <c r="F56" s="15">
        <v>168099.61</v>
      </c>
      <c r="G56" s="15">
        <v>94515.460000000021</v>
      </c>
      <c r="H56" s="15">
        <v>115659.90999999997</v>
      </c>
      <c r="I56" s="15">
        <v>104081.38</v>
      </c>
      <c r="J56" s="15">
        <v>91472.320000000065</v>
      </c>
      <c r="K56" s="15">
        <v>96969.929999999935</v>
      </c>
      <c r="L56" s="15">
        <v>86479.859999999986</v>
      </c>
      <c r="M56" s="15">
        <v>86627.590000000084</v>
      </c>
      <c r="N56" s="15">
        <v>98634.699999999953</v>
      </c>
      <c r="O56" s="15">
        <v>72182.270000000019</v>
      </c>
      <c r="P56" s="15">
        <v>80991.929999999935</v>
      </c>
      <c r="Q56" s="15">
        <f t="shared" si="0"/>
        <v>30273.590000000084</v>
      </c>
      <c r="R56" s="25">
        <f>IF(ISERROR(VLOOKUP($B56,[1]!Deans_Amt,4,FALSE)),0,VLOOKUP($B56,[1]!Deans_Amt,4,FALSE))</f>
        <v>1125988.55</v>
      </c>
    </row>
    <row r="57" spans="1:18" hidden="1" outlineLevel="2" x14ac:dyDescent="0.25">
      <c r="A57" s="9" t="str">
        <f>Recoveries!A57</f>
        <v>40750 MD-INMD Epidemiology</v>
      </c>
      <c r="B57" s="9" t="str">
        <f>Recoveries!B57</f>
        <v>40750</v>
      </c>
      <c r="C57" s="9" t="str">
        <f>Recoveries!C57</f>
        <v>MD-INMD Epidemiology</v>
      </c>
      <c r="D57" s="27" t="str">
        <f>Recoveries!D57</f>
        <v>MD-INMD Epidemiology</v>
      </c>
      <c r="E57" s="9" t="str">
        <f>Recoveries!E57</f>
        <v>Medicine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f t="shared" si="0"/>
        <v>0</v>
      </c>
      <c r="R57" s="25">
        <f>IF(ISERROR(VLOOKUP($B57,[1]!Deans_Amt,4,FALSE)),0,VLOOKUP($B57,[1]!Deans_Amt,4,FALSE))</f>
        <v>0</v>
      </c>
    </row>
    <row r="58" spans="1:18" hidden="1" outlineLevel="2" x14ac:dyDescent="0.25">
      <c r="A58" s="9" t="str">
        <f>Recoveries!A58</f>
        <v>40755 MD-INMD Gastroenterology</v>
      </c>
      <c r="B58" s="9" t="str">
        <f>Recoveries!B58</f>
        <v>40755</v>
      </c>
      <c r="C58" s="9" t="str">
        <f>Recoveries!C58</f>
        <v>MD-INMD Gastroenterology</v>
      </c>
      <c r="D58" s="27" t="str">
        <f>Recoveries!D58</f>
        <v>MD-INMD Gastroenterology</v>
      </c>
      <c r="E58" s="9" t="str">
        <f>Recoveries!E58</f>
        <v>Medicine</v>
      </c>
      <c r="F58" s="15">
        <v>39791.75</v>
      </c>
      <c r="G58" s="15">
        <v>19544.39</v>
      </c>
      <c r="H58" s="15">
        <v>17983.130000000005</v>
      </c>
      <c r="I58" s="15">
        <v>23809.62999999999</v>
      </c>
      <c r="J58" s="15">
        <v>16432.820000000007</v>
      </c>
      <c r="K58" s="15">
        <v>18692.130000000005</v>
      </c>
      <c r="L58" s="15">
        <v>19817.149999999994</v>
      </c>
      <c r="M58" s="15">
        <v>16507.140000000014</v>
      </c>
      <c r="N58" s="15">
        <v>22797.139999999985</v>
      </c>
      <c r="O58" s="15">
        <v>23067.040000000008</v>
      </c>
      <c r="P58" s="15">
        <v>24499.449999999983</v>
      </c>
      <c r="Q58" s="15">
        <f t="shared" si="0"/>
        <v>15389.940000000002</v>
      </c>
      <c r="R58" s="25">
        <f>IF(ISERROR(VLOOKUP($B58,[1]!Deans_Amt,4,FALSE)),0,VLOOKUP($B58,[1]!Deans_Amt,4,FALSE))</f>
        <v>258331.71</v>
      </c>
    </row>
    <row r="59" spans="1:18" hidden="1" outlineLevel="2" x14ac:dyDescent="0.25">
      <c r="A59" s="9" t="str">
        <f>Recoveries!A59</f>
        <v>40760 MD-INMD General Med</v>
      </c>
      <c r="B59" s="9" t="str">
        <f>Recoveries!B59</f>
        <v>40760</v>
      </c>
      <c r="C59" s="9" t="str">
        <f>Recoveries!C59</f>
        <v>MD-INMD General Med</v>
      </c>
      <c r="D59" s="27" t="str">
        <f>Recoveries!D59</f>
        <v>MD-INMD General Med</v>
      </c>
      <c r="E59" s="9" t="str">
        <f>Recoveries!E59</f>
        <v>Medicine</v>
      </c>
      <c r="F59" s="15">
        <v>2074.8200000000002</v>
      </c>
      <c r="G59" s="15">
        <v>-597.66000000000008</v>
      </c>
      <c r="H59" s="15">
        <v>9900.19</v>
      </c>
      <c r="I59" s="15">
        <v>5506.9299999999985</v>
      </c>
      <c r="J59" s="15">
        <v>2243.59</v>
      </c>
      <c r="K59" s="15">
        <v>3688.7800000000025</v>
      </c>
      <c r="L59" s="15">
        <v>-6992.4000000000015</v>
      </c>
      <c r="M59" s="15">
        <v>7102.7799999999988</v>
      </c>
      <c r="N59" s="15">
        <v>5086.6500000000015</v>
      </c>
      <c r="O59" s="15">
        <v>2782.2200000000012</v>
      </c>
      <c r="P59" s="15">
        <v>31.239999999997963</v>
      </c>
      <c r="Q59" s="15">
        <f t="shared" si="0"/>
        <v>-9.9999999998544808E-2</v>
      </c>
      <c r="R59" s="25">
        <f>IF(ISERROR(VLOOKUP($B59,[1]!Deans_Amt,4,FALSE)),0,VLOOKUP($B59,[1]!Deans_Amt,4,FALSE))</f>
        <v>30827.040000000001</v>
      </c>
    </row>
    <row r="60" spans="1:18" hidden="1" outlineLevel="2" x14ac:dyDescent="0.25">
      <c r="A60" s="9" t="str">
        <f>Recoveries!A60</f>
        <v>40761 MD-INMD Hospital Medicine</v>
      </c>
      <c r="B60" s="9" t="str">
        <f>Recoveries!B60</f>
        <v>40761</v>
      </c>
      <c r="C60" s="9" t="str">
        <f>Recoveries!C60</f>
        <v>MD-INMD Hospital Medicine</v>
      </c>
      <c r="D60" s="27" t="str">
        <f>Recoveries!D60</f>
        <v>MD-INMD Hospital Medicine</v>
      </c>
      <c r="E60" s="9" t="str">
        <f>Recoveries!E60</f>
        <v>Medicine</v>
      </c>
      <c r="F60" s="15">
        <v>231.96</v>
      </c>
      <c r="G60" s="15">
        <v>284.33999999999992</v>
      </c>
      <c r="H60" s="15">
        <v>219.98000000000002</v>
      </c>
      <c r="I60" s="15">
        <v>0</v>
      </c>
      <c r="J60" s="15">
        <v>43.420000000000073</v>
      </c>
      <c r="K60" s="15">
        <v>499.75</v>
      </c>
      <c r="L60" s="15">
        <v>308.94000000000005</v>
      </c>
      <c r="M60" s="15">
        <v>401</v>
      </c>
      <c r="N60" s="15">
        <v>256.6400000000001</v>
      </c>
      <c r="O60" s="15">
        <v>282.81999999999971</v>
      </c>
      <c r="P60" s="15">
        <v>1104.6300000000001</v>
      </c>
      <c r="Q60" s="15">
        <f t="shared" si="0"/>
        <v>549.24999999999955</v>
      </c>
      <c r="R60" s="25">
        <f>IF(ISERROR(VLOOKUP($B60,[1]!Deans_Amt,4,FALSE)),0,VLOOKUP($B60,[1]!Deans_Amt,4,FALSE))</f>
        <v>4182.7299999999996</v>
      </c>
    </row>
    <row r="61" spans="1:18" hidden="1" outlineLevel="2" x14ac:dyDescent="0.25">
      <c r="A61" s="9" t="s">
        <v>755</v>
      </c>
      <c r="B61" s="9" t="str">
        <f>Recoveries!B61</f>
        <v>40762</v>
      </c>
      <c r="C61" s="9" t="str">
        <f>Recoveries!C61</f>
        <v>MD-INMD Geriatrics</v>
      </c>
      <c r="D61" s="27" t="str">
        <f>Recoveries!D61</f>
        <v>MD-INMD Geriatrics</v>
      </c>
      <c r="E61" s="9" t="str">
        <f>Recoveries!E61</f>
        <v>Medicine</v>
      </c>
      <c r="F61" s="15">
        <v>0</v>
      </c>
      <c r="G61" s="15">
        <v>0</v>
      </c>
      <c r="H61" s="15">
        <v>0</v>
      </c>
      <c r="I61" s="15">
        <v>5135.47</v>
      </c>
      <c r="J61" s="15">
        <v>0</v>
      </c>
      <c r="K61" s="15">
        <v>0</v>
      </c>
      <c r="L61" s="15">
        <v>3176.3200000000006</v>
      </c>
      <c r="M61" s="15">
        <v>1200.8899999999994</v>
      </c>
      <c r="N61" s="15">
        <v>2440.17</v>
      </c>
      <c r="O61" s="15">
        <v>1460.8500000000004</v>
      </c>
      <c r="P61" s="15">
        <v>4852.9500000000007</v>
      </c>
      <c r="Q61" s="15">
        <f t="shared" si="0"/>
        <v>518.34999999999854</v>
      </c>
      <c r="R61" s="25">
        <f>IF(ISERROR(VLOOKUP($B61,[1]!Deans_Amt,4,FALSE)),0,VLOOKUP($B61,[1]!Deans_Amt,4,FALSE))</f>
        <v>18785</v>
      </c>
    </row>
    <row r="62" spans="1:18" hidden="1" outlineLevel="2" x14ac:dyDescent="0.25">
      <c r="A62" s="9" t="s">
        <v>758</v>
      </c>
      <c r="B62" s="9" t="str">
        <f>Recoveries!B62</f>
        <v>40763</v>
      </c>
      <c r="C62" s="9" t="str">
        <f>Recoveries!C62</f>
        <v>MD-INMD Palliative Care</v>
      </c>
      <c r="D62" s="27" t="str">
        <f>Recoveries!D62</f>
        <v>MD-INMD Palliative Care</v>
      </c>
      <c r="E62" s="9" t="str">
        <f>Recoveries!E62</f>
        <v>Medicine</v>
      </c>
      <c r="F62" s="15">
        <v>0</v>
      </c>
      <c r="G62" s="15">
        <v>0</v>
      </c>
      <c r="H62" s="15">
        <v>0</v>
      </c>
      <c r="I62" s="15"/>
      <c r="J62" s="15"/>
      <c r="K62" s="15"/>
      <c r="L62" s="15">
        <v>3625.39</v>
      </c>
      <c r="M62" s="15">
        <v>0</v>
      </c>
      <c r="N62" s="15">
        <v>3646.4500000000003</v>
      </c>
      <c r="O62" s="15">
        <v>551.34000000000015</v>
      </c>
      <c r="P62" s="15">
        <v>609.3799999999992</v>
      </c>
      <c r="Q62" s="15">
        <f t="shared" si="0"/>
        <v>0</v>
      </c>
      <c r="R62" s="25">
        <f>IF(ISERROR(VLOOKUP($B62,[1]!Deans_Amt,4,FALSE)),0,VLOOKUP($B62,[1]!Deans_Amt,4,FALSE))</f>
        <v>8432.56</v>
      </c>
    </row>
    <row r="63" spans="1:18" hidden="1" outlineLevel="2" x14ac:dyDescent="0.25">
      <c r="A63" s="9" t="str">
        <f>Recoveries!A63</f>
        <v>40765 MD-INMD Geographic Med</v>
      </c>
      <c r="B63" s="9" t="str">
        <f>Recoveries!B63</f>
        <v>40765</v>
      </c>
      <c r="C63" s="9" t="str">
        <f>Recoveries!C63</f>
        <v>MD-INMD Geographic Med</v>
      </c>
      <c r="D63" s="27" t="str">
        <f>Recoveries!D63</f>
        <v>MD-INMD Geographic Med</v>
      </c>
      <c r="E63" s="9" t="str">
        <f>Recoveries!E63</f>
        <v>Medicine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f t="shared" si="0"/>
        <v>0</v>
      </c>
      <c r="R63" s="25">
        <f>IF(ISERROR(VLOOKUP($B63,[1]!Deans_Amt,4,FALSE)),0,VLOOKUP($B63,[1]!Deans_Amt,4,FALSE))</f>
        <v>0</v>
      </c>
    </row>
    <row r="64" spans="1:18" hidden="1" outlineLevel="2" x14ac:dyDescent="0.25">
      <c r="A64" s="9" t="str">
        <f>Recoveries!A64</f>
        <v>40770 MD-INMD Hem/Onc</v>
      </c>
      <c r="B64" s="9" t="str">
        <f>Recoveries!B64</f>
        <v>40770</v>
      </c>
      <c r="C64" s="9" t="str">
        <f>Recoveries!C64</f>
        <v>MD-INMD Hem/Onc</v>
      </c>
      <c r="D64" s="27" t="str">
        <f>Recoveries!D64</f>
        <v>MD-INMD Hem/Onc</v>
      </c>
      <c r="E64" s="9" t="str">
        <f>Recoveries!E64</f>
        <v>Medicine</v>
      </c>
      <c r="F64" s="15">
        <v>133112.68</v>
      </c>
      <c r="G64" s="15">
        <v>147829.66999999998</v>
      </c>
      <c r="H64" s="15">
        <v>103109.83000000002</v>
      </c>
      <c r="I64" s="15">
        <v>144022.46000000002</v>
      </c>
      <c r="J64" s="15">
        <v>126689.04000000004</v>
      </c>
      <c r="K64" s="15">
        <v>92974.219999999972</v>
      </c>
      <c r="L64" s="15">
        <v>108672.53999999992</v>
      </c>
      <c r="M64" s="15">
        <v>126502.47000000009</v>
      </c>
      <c r="N64" s="15">
        <v>142345.16000000003</v>
      </c>
      <c r="O64" s="15">
        <v>131034.55999999982</v>
      </c>
      <c r="P64" s="15">
        <v>147593.33000000007</v>
      </c>
      <c r="Q64" s="15">
        <f t="shared" si="0"/>
        <v>105944.56000000006</v>
      </c>
      <c r="R64" s="25">
        <f>IF(ISERROR(VLOOKUP($B64,[1]!Deans_Amt,4,FALSE)),0,VLOOKUP($B64,[1]!Deans_Amt,4,FALSE))</f>
        <v>1509830.52</v>
      </c>
    </row>
    <row r="65" spans="1:18" hidden="1" outlineLevel="2" x14ac:dyDescent="0.25">
      <c r="A65" s="9" t="str">
        <f>Recoveries!A65</f>
        <v>40775 MD-INMD Infectious Dis</v>
      </c>
      <c r="B65" s="9" t="str">
        <f>Recoveries!B65</f>
        <v>40775</v>
      </c>
      <c r="C65" s="9" t="str">
        <f>Recoveries!C65</f>
        <v>MD-INMD Infectious Dis</v>
      </c>
      <c r="D65" s="27" t="str">
        <f>Recoveries!D65</f>
        <v>MD-INMD Infectious Dis</v>
      </c>
      <c r="E65" s="9" t="str">
        <f>Recoveries!E65</f>
        <v>Medicine</v>
      </c>
      <c r="F65" s="15">
        <v>347964.89</v>
      </c>
      <c r="G65" s="15">
        <v>277681.75</v>
      </c>
      <c r="H65" s="15">
        <v>225186.76</v>
      </c>
      <c r="I65" s="15">
        <v>289753.16000000003</v>
      </c>
      <c r="J65" s="15">
        <v>225431.21999999997</v>
      </c>
      <c r="K65" s="15">
        <v>265530.28000000003</v>
      </c>
      <c r="L65" s="15">
        <v>197208.42999999993</v>
      </c>
      <c r="M65" s="15">
        <v>270049.3899999999</v>
      </c>
      <c r="N65" s="15">
        <v>331306.45000000019</v>
      </c>
      <c r="O65" s="15">
        <v>294200.39999999991</v>
      </c>
      <c r="P65" s="15">
        <v>320773.95000000019</v>
      </c>
      <c r="Q65" s="15">
        <f t="shared" si="0"/>
        <v>167103.0299999998</v>
      </c>
      <c r="R65" s="25">
        <f>IF(ISERROR(VLOOKUP($B65,[1]!Deans_Amt,4,FALSE)),0,VLOOKUP($B65,[1]!Deans_Amt,4,FALSE))</f>
        <v>3212189.71</v>
      </c>
    </row>
    <row r="66" spans="1:18" hidden="1" outlineLevel="2" x14ac:dyDescent="0.25">
      <c r="A66" s="9" t="str">
        <f>Recoveries!A66</f>
        <v>40780 MD-INMD Nephrology</v>
      </c>
      <c r="B66" s="9" t="str">
        <f>Recoveries!B66</f>
        <v>40780</v>
      </c>
      <c r="C66" s="9" t="str">
        <f>Recoveries!C66</f>
        <v>MD-INMD Nephrology</v>
      </c>
      <c r="D66" s="27" t="str">
        <f>Recoveries!D66</f>
        <v>MD-INMD Nephrology</v>
      </c>
      <c r="E66" s="9" t="str">
        <f>Recoveries!E66</f>
        <v>Medicine</v>
      </c>
      <c r="F66" s="15">
        <v>87438.97</v>
      </c>
      <c r="G66" s="15">
        <v>49391.299999999988</v>
      </c>
      <c r="H66" s="15">
        <v>58262.900000000023</v>
      </c>
      <c r="I66" s="15">
        <v>68283.51999999999</v>
      </c>
      <c r="J66" s="15">
        <v>49665.419999999984</v>
      </c>
      <c r="K66" s="15">
        <v>51485.19</v>
      </c>
      <c r="L66" s="15">
        <v>22191.190000000002</v>
      </c>
      <c r="M66" s="15">
        <v>38678.72000000003</v>
      </c>
      <c r="N66" s="15">
        <v>58277.349999999977</v>
      </c>
      <c r="O66" s="15">
        <v>46079.450000000012</v>
      </c>
      <c r="P66" s="15">
        <v>49503.329999999958</v>
      </c>
      <c r="Q66" s="15">
        <f t="shared" si="0"/>
        <v>12920.739999999991</v>
      </c>
      <c r="R66" s="25">
        <f>IF(ISERROR(VLOOKUP($B66,[1]!Deans_Amt,4,FALSE)),0,VLOOKUP($B66,[1]!Deans_Amt,4,FALSE))</f>
        <v>592178.07999999996</v>
      </c>
    </row>
    <row r="67" spans="1:18" hidden="1" outlineLevel="2" x14ac:dyDescent="0.25">
      <c r="A67" s="9" t="str">
        <f>Recoveries!A67</f>
        <v>40785 MD-INMD Pulmonary</v>
      </c>
      <c r="B67" s="9" t="str">
        <f>Recoveries!B67</f>
        <v>40785</v>
      </c>
      <c r="C67" s="9" t="str">
        <f>Recoveries!C67</f>
        <v>MD-INMD Pulmonary</v>
      </c>
      <c r="D67" s="27" t="str">
        <f>Recoveries!D67</f>
        <v>MD-INMD Pulmonary</v>
      </c>
      <c r="E67" s="9" t="str">
        <f>Recoveries!E67</f>
        <v>Medicine</v>
      </c>
      <c r="F67" s="15">
        <v>132542.10999999999</v>
      </c>
      <c r="G67" s="15">
        <v>52636.830000000016</v>
      </c>
      <c r="H67" s="15">
        <v>41278.989999999991</v>
      </c>
      <c r="I67" s="15">
        <v>62529.75</v>
      </c>
      <c r="J67" s="15">
        <v>47765.600000000035</v>
      </c>
      <c r="K67" s="15">
        <v>53465.179999999993</v>
      </c>
      <c r="L67" s="15">
        <v>50776.359999999986</v>
      </c>
      <c r="M67" s="15">
        <v>154824.99000000005</v>
      </c>
      <c r="N67" s="15">
        <v>208280.11</v>
      </c>
      <c r="O67" s="15">
        <v>55645.880000000005</v>
      </c>
      <c r="P67" s="15">
        <v>57705.219999999972</v>
      </c>
      <c r="Q67" s="15">
        <f t="shared" si="0"/>
        <v>94562.839999999967</v>
      </c>
      <c r="R67" s="25">
        <f>IF(ISERROR(VLOOKUP($B67,[1]!Deans_Amt,4,FALSE)),0,VLOOKUP($B67,[1]!Deans_Amt,4,FALSE))</f>
        <v>1012013.86</v>
      </c>
    </row>
    <row r="68" spans="1:18" hidden="1" outlineLevel="2" x14ac:dyDescent="0.25">
      <c r="A68" s="9" t="str">
        <f>Recoveries!A68</f>
        <v>40790 MD-INMD Rheumatology</v>
      </c>
      <c r="B68" s="9" t="str">
        <f>Recoveries!B68</f>
        <v>40790</v>
      </c>
      <c r="C68" s="9" t="str">
        <f>Recoveries!C68</f>
        <v>MD-INMD Rheumatology</v>
      </c>
      <c r="D68" s="27" t="str">
        <f>Recoveries!D68</f>
        <v>MD-INMD Rheumatology</v>
      </c>
      <c r="E68" s="9" t="str">
        <f>Recoveries!E68</f>
        <v>Medicine</v>
      </c>
      <c r="F68" s="15">
        <v>175.94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f t="shared" si="0"/>
        <v>0</v>
      </c>
      <c r="R68" s="25">
        <f>IF(ISERROR(VLOOKUP($B68,[1]!Deans_Amt,4,FALSE)),0,VLOOKUP($B68,[1]!Deans_Amt,4,FALSE))</f>
        <v>175.94</v>
      </c>
    </row>
    <row r="69" spans="1:18" hidden="1" outlineLevel="2" x14ac:dyDescent="0.25">
      <c r="A69" s="9" t="str">
        <f>Recoveries!A69</f>
        <v xml:space="preserve">40795 MD-INMD-Ctr Inflammation Reg </v>
      </c>
      <c r="B69" s="9" t="str">
        <f>Recoveries!B69</f>
        <v>40795</v>
      </c>
      <c r="C69" s="9" t="str">
        <f>Recoveries!C69</f>
        <v xml:space="preserve">MD-INMD-Ctr Inflammation Reg </v>
      </c>
      <c r="D69" s="27" t="str">
        <f>Recoveries!D69</f>
        <v xml:space="preserve">MD-INMD-Ctr Inflammation Reg </v>
      </c>
      <c r="E69" s="9" t="str">
        <f>Recoveries!E69</f>
        <v>Medicine</v>
      </c>
      <c r="F69" s="15">
        <v>75918.720000000001</v>
      </c>
      <c r="G69" s="15">
        <v>42232.72</v>
      </c>
      <c r="H69" s="15">
        <v>55882.399999999994</v>
      </c>
      <c r="I69" s="15">
        <v>45731.420000000013</v>
      </c>
      <c r="J69" s="15">
        <v>39448.75</v>
      </c>
      <c r="K69" s="15">
        <v>36307.239999999991</v>
      </c>
      <c r="L69" s="15">
        <v>28437.710000000021</v>
      </c>
      <c r="M69" s="15">
        <v>53151.929999999993</v>
      </c>
      <c r="N69" s="15">
        <v>24765.159999999974</v>
      </c>
      <c r="O69" s="15">
        <v>33701.070000000007</v>
      </c>
      <c r="P69" s="15">
        <v>25650.940000000002</v>
      </c>
      <c r="Q69" s="15">
        <f t="shared" ref="Q69:Q132" si="1">R69-SUM(F69:P69)</f>
        <v>138.42999999999302</v>
      </c>
      <c r="R69" s="25">
        <f>IF(ISERROR(VLOOKUP($B69,[1]!Deans_Amt,4,FALSE)),0,VLOOKUP($B69,[1]!Deans_Amt,4,FALSE))</f>
        <v>461366.49</v>
      </c>
    </row>
    <row r="70" spans="1:18" hidden="1" outlineLevel="2" x14ac:dyDescent="0.25">
      <c r="A70" s="9" t="str">
        <f>Recoveries!A70</f>
        <v>40800 MD-NERS Admin</v>
      </c>
      <c r="B70" s="9" t="str">
        <f>Recoveries!B70</f>
        <v>40800</v>
      </c>
      <c r="C70" s="9" t="str">
        <f>Recoveries!C70</f>
        <v>MD-NERS Admin</v>
      </c>
      <c r="D70" s="27" t="str">
        <f>Recoveries!D70</f>
        <v>All NERS Orgs</v>
      </c>
      <c r="E70" s="9" t="str">
        <f>Recoveries!E70</f>
        <v>Medicine</v>
      </c>
      <c r="F70" s="15">
        <v>775.97</v>
      </c>
      <c r="G70" s="15">
        <v>185.25</v>
      </c>
      <c r="H70" s="15">
        <v>691.86999999999989</v>
      </c>
      <c r="I70" s="15">
        <v>71.480000000000018</v>
      </c>
      <c r="J70" s="15">
        <v>398.14999999999986</v>
      </c>
      <c r="K70" s="15">
        <v>185.26000000000022</v>
      </c>
      <c r="L70" s="15">
        <v>177.15000000000009</v>
      </c>
      <c r="M70" s="15">
        <v>501.65999999999985</v>
      </c>
      <c r="N70" s="15">
        <v>280.90000000000009</v>
      </c>
      <c r="O70" s="15">
        <v>185.25</v>
      </c>
      <c r="P70" s="15">
        <v>185.25999999999976</v>
      </c>
      <c r="Q70" s="15">
        <f t="shared" si="1"/>
        <v>185.25</v>
      </c>
      <c r="R70" s="25">
        <f>IF(ISERROR(VLOOKUP($B70,[1]!Deans_Amt,4,FALSE)),0,VLOOKUP($B70,[1]!Deans_Amt,4,FALSE))</f>
        <v>3823.45</v>
      </c>
    </row>
    <row r="71" spans="1:18" hidden="1" outlineLevel="2" x14ac:dyDescent="0.25">
      <c r="A71" s="9" t="str">
        <f>Recoveries!A71</f>
        <v>40810 MD-NERS Pediatric</v>
      </c>
      <c r="B71" s="9" t="str">
        <f>Recoveries!B71</f>
        <v>40810</v>
      </c>
      <c r="C71" s="9" t="str">
        <f>Recoveries!C71</f>
        <v>MD-NERS Pediatric</v>
      </c>
      <c r="D71" s="27" t="str">
        <f>Recoveries!D71</f>
        <v>All NERS Orgs</v>
      </c>
      <c r="E71" s="9" t="str">
        <f>Recoveries!E71</f>
        <v>Medicine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f t="shared" si="1"/>
        <v>0</v>
      </c>
      <c r="R71" s="25">
        <f>IF(ISERROR(VLOOKUP($B71,[1]!Deans_Amt,4,FALSE)),0,VLOOKUP($B71,[1]!Deans_Amt,4,FALSE))</f>
        <v>0</v>
      </c>
    </row>
    <row r="72" spans="1:18" hidden="1" outlineLevel="2" x14ac:dyDescent="0.25">
      <c r="A72" s="9" t="str">
        <f>Recoveries!A72</f>
        <v>40820 MD-NERS CV Disease Total</v>
      </c>
      <c r="B72" s="9" t="str">
        <f>Recoveries!B72</f>
        <v>40820</v>
      </c>
      <c r="C72" s="9" t="str">
        <f>Recoveries!C72</f>
        <v>MD-NERS CV Disease Total</v>
      </c>
      <c r="D72" s="27" t="str">
        <f>Recoveries!D72</f>
        <v>All NERS Orgs</v>
      </c>
      <c r="E72" s="9" t="str">
        <f>Recoveries!E72</f>
        <v>Medicine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f t="shared" si="1"/>
        <v>0</v>
      </c>
      <c r="R72" s="25">
        <f>IF(ISERROR(VLOOKUP($B72,[1]!Deans_Amt,4,FALSE)),0,VLOOKUP($B72,[1]!Deans_Amt,4,FALSE))</f>
        <v>0</v>
      </c>
    </row>
    <row r="73" spans="1:18" hidden="1" outlineLevel="2" x14ac:dyDescent="0.25">
      <c r="A73" s="9" t="str">
        <f>Recoveries!A73</f>
        <v>40825 MD-NERS Neuro-Onc</v>
      </c>
      <c r="B73" s="9" t="str">
        <f>Recoveries!B73</f>
        <v>40825</v>
      </c>
      <c r="C73" s="9" t="str">
        <f>Recoveries!C73</f>
        <v>MD-NERS Neuro-Onc</v>
      </c>
      <c r="D73" s="27" t="str">
        <f>Recoveries!D73</f>
        <v>All NERS Orgs</v>
      </c>
      <c r="E73" s="9" t="str">
        <f>Recoveries!E73</f>
        <v>Medicine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f t="shared" si="1"/>
        <v>0</v>
      </c>
      <c r="R73" s="25">
        <f>IF(ISERROR(VLOOKUP($B73,[1]!Deans_Amt,4,FALSE)),0,VLOOKUP($B73,[1]!Deans_Amt,4,FALSE))</f>
        <v>0</v>
      </c>
    </row>
    <row r="74" spans="1:18" hidden="1" outlineLevel="2" x14ac:dyDescent="0.25">
      <c r="A74" s="9" t="str">
        <f>Recoveries!A74</f>
        <v>40830 MD-NERS Deg Spinal Dis</v>
      </c>
      <c r="B74" s="9" t="str">
        <f>Recoveries!B74</f>
        <v>40830</v>
      </c>
      <c r="C74" s="9" t="str">
        <f>Recoveries!C74</f>
        <v>MD-NERS Deg Spinal Dis</v>
      </c>
      <c r="D74" s="27" t="str">
        <f>Recoveries!D74</f>
        <v>All NERS Orgs</v>
      </c>
      <c r="E74" s="9" t="str">
        <f>Recoveries!E74</f>
        <v>Medicine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f t="shared" si="1"/>
        <v>0</v>
      </c>
      <c r="R74" s="25">
        <f>IF(ISERROR(VLOOKUP($B74,[1]!Deans_Amt,4,FALSE)),0,VLOOKUP($B74,[1]!Deans_Amt,4,FALSE))</f>
        <v>0</v>
      </c>
    </row>
    <row r="75" spans="1:18" hidden="1" outlineLevel="2" x14ac:dyDescent="0.25">
      <c r="A75" s="9" t="str">
        <f>Recoveries!A75</f>
        <v>40835 MD-NERS Gamma Knife</v>
      </c>
      <c r="B75" s="9" t="str">
        <f>Recoveries!B75</f>
        <v>40835</v>
      </c>
      <c r="C75" s="9" t="str">
        <f>Recoveries!C75</f>
        <v>MD-NERS Gamma Knife</v>
      </c>
      <c r="D75" s="27" t="str">
        <f>Recoveries!D75</f>
        <v>All NERS Orgs</v>
      </c>
      <c r="E75" s="9" t="str">
        <f>Recoveries!E75</f>
        <v>Medicine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f t="shared" si="1"/>
        <v>0</v>
      </c>
      <c r="R75" s="25">
        <f>IF(ISERROR(VLOOKUP($B75,[1]!Deans_Amt,4,FALSE)),0,VLOOKUP($B75,[1]!Deans_Amt,4,FALSE))</f>
        <v>0</v>
      </c>
    </row>
    <row r="76" spans="1:18" hidden="1" outlineLevel="2" x14ac:dyDescent="0.25">
      <c r="A76" s="9" t="str">
        <f>Recoveries!A76</f>
        <v>40845 MD-NERS Neuro-Oncology Ctr</v>
      </c>
      <c r="B76" s="9" t="str">
        <f>Recoveries!B76</f>
        <v>40845</v>
      </c>
      <c r="C76" s="9" t="str">
        <f>Recoveries!C76</f>
        <v>MD-NERS Neuro-Oncology Ctr</v>
      </c>
      <c r="D76" s="27" t="str">
        <f>Recoveries!D76</f>
        <v>All NERS Orgs</v>
      </c>
      <c r="E76" s="9" t="str">
        <f>Recoveries!E76</f>
        <v>Medicine</v>
      </c>
      <c r="F76" s="15">
        <v>1851.32</v>
      </c>
      <c r="G76" s="15">
        <v>2128.6499999999996</v>
      </c>
      <c r="H76" s="15">
        <v>2740.0500000000011</v>
      </c>
      <c r="I76" s="15">
        <v>1217.4299999999994</v>
      </c>
      <c r="J76" s="15">
        <v>4781.5600000000004</v>
      </c>
      <c r="K76" s="15">
        <v>2210.7999999999993</v>
      </c>
      <c r="L76" s="15">
        <v>1125.3600000000006</v>
      </c>
      <c r="M76" s="15">
        <v>4527.1600000000017</v>
      </c>
      <c r="N76" s="15">
        <v>2569.489999999998</v>
      </c>
      <c r="O76" s="15">
        <v>3450.0600000000013</v>
      </c>
      <c r="P76" s="15">
        <v>2990.7799999999988</v>
      </c>
      <c r="Q76" s="15">
        <f t="shared" si="1"/>
        <v>2261.380000000001</v>
      </c>
      <c r="R76" s="25">
        <f>IF(ISERROR(VLOOKUP($B76,[1]!Deans_Amt,4,FALSE)),0,VLOOKUP($B76,[1]!Deans_Amt,4,FALSE))</f>
        <v>31854.04</v>
      </c>
    </row>
    <row r="77" spans="1:18" hidden="1" outlineLevel="2" x14ac:dyDescent="0.25">
      <c r="A77" s="9" t="str">
        <f>Recoveries!A77</f>
        <v>40847 MD-NERS Research Lab</v>
      </c>
      <c r="B77" s="9" t="str">
        <f>Recoveries!B77</f>
        <v>40847</v>
      </c>
      <c r="C77" s="9" t="str">
        <f>Recoveries!C77</f>
        <v>MD-NERS Research Lab</v>
      </c>
      <c r="D77" s="27" t="str">
        <f>Recoveries!D77</f>
        <v>All NERS Orgs</v>
      </c>
      <c r="E77" s="9" t="str">
        <f>Recoveries!E77</f>
        <v>Medicine</v>
      </c>
      <c r="F77" s="15">
        <v>12626.52</v>
      </c>
      <c r="G77" s="15">
        <v>10797.009999999998</v>
      </c>
      <c r="H77" s="15">
        <v>12166.770000000004</v>
      </c>
      <c r="I77" s="15">
        <v>8646.3099999999977</v>
      </c>
      <c r="J77" s="15">
        <v>12500.169999999998</v>
      </c>
      <c r="K77" s="15">
        <v>15778.540000000008</v>
      </c>
      <c r="L77" s="15">
        <v>5356.0599999999977</v>
      </c>
      <c r="M77" s="15">
        <v>13446.220000000001</v>
      </c>
      <c r="N77" s="15">
        <v>10683.509999999995</v>
      </c>
      <c r="O77" s="15">
        <v>13124.86</v>
      </c>
      <c r="P77" s="15">
        <v>16144.109999999986</v>
      </c>
      <c r="Q77" s="15">
        <f t="shared" si="1"/>
        <v>6102.3500000000058</v>
      </c>
      <c r="R77" s="25">
        <f>IF(ISERROR(VLOOKUP($B77,[1]!Deans_Amt,4,FALSE)),0,VLOOKUP($B77,[1]!Deans_Amt,4,FALSE))</f>
        <v>137372.43</v>
      </c>
    </row>
    <row r="78" spans="1:18" hidden="1" outlineLevel="2" x14ac:dyDescent="0.25">
      <c r="A78" s="9" t="str">
        <f>Recoveries!A78</f>
        <v>40850 MD-NEUR Neurology</v>
      </c>
      <c r="B78" s="9" t="str">
        <f>Recoveries!B78</f>
        <v>40850</v>
      </c>
      <c r="C78" s="9" t="str">
        <f>Recoveries!C78</f>
        <v>MD-NEUR Neurology</v>
      </c>
      <c r="D78" s="27" t="str">
        <f>Recoveries!D78</f>
        <v>MD-NEUR Neurology</v>
      </c>
      <c r="E78" s="9" t="str">
        <f>Recoveries!E78</f>
        <v>Medicine</v>
      </c>
      <c r="F78" s="15">
        <v>96639.82</v>
      </c>
      <c r="G78" s="15">
        <v>66212.28</v>
      </c>
      <c r="H78" s="15">
        <v>71664.87</v>
      </c>
      <c r="I78" s="15">
        <v>115056.44999999998</v>
      </c>
      <c r="J78" s="15">
        <v>63384.420000000042</v>
      </c>
      <c r="K78" s="15">
        <v>63670.5</v>
      </c>
      <c r="L78" s="15">
        <v>63077.820000000007</v>
      </c>
      <c r="M78" s="15">
        <v>67850</v>
      </c>
      <c r="N78" s="15">
        <v>92025.969999999972</v>
      </c>
      <c r="O78" s="15">
        <v>75178.270000000019</v>
      </c>
      <c r="P78" s="15">
        <v>80457.609999999986</v>
      </c>
      <c r="Q78" s="15">
        <f t="shared" si="1"/>
        <v>45164.280000000028</v>
      </c>
      <c r="R78" s="25">
        <f>IF(ISERROR(VLOOKUP($B78,[1]!Deans_Amt,4,FALSE)),0,VLOOKUP($B78,[1]!Deans_Amt,4,FALSE))</f>
        <v>900382.29</v>
      </c>
    </row>
    <row r="79" spans="1:18" hidden="1" outlineLevel="2" x14ac:dyDescent="0.25">
      <c r="A79" s="9" t="str">
        <f>Recoveries!A79</f>
        <v>40860 MD-OBGY Ob &amp; Gyn, Admin</v>
      </c>
      <c r="B79" s="9" t="str">
        <f>Recoveries!B79</f>
        <v>40860</v>
      </c>
      <c r="C79" s="9" t="str">
        <f>Recoveries!C79</f>
        <v>MD-OBGY Ob &amp; Gyn, Admin</v>
      </c>
      <c r="D79" s="27" t="str">
        <f>Recoveries!D79</f>
        <v>All OBGY Orgs</v>
      </c>
      <c r="E79" s="9" t="str">
        <f>Recoveries!E79</f>
        <v>Medicine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628.04999999999995</v>
      </c>
      <c r="Q79" s="15">
        <f t="shared" si="1"/>
        <v>0</v>
      </c>
      <c r="R79" s="25">
        <f>IF(ISERROR(VLOOKUP($B79,[1]!Deans_Amt,4,FALSE)),0,VLOOKUP($B79,[1]!Deans_Amt,4,FALSE))</f>
        <v>628.04999999999995</v>
      </c>
    </row>
    <row r="80" spans="1:18" hidden="1" outlineLevel="2" x14ac:dyDescent="0.25">
      <c r="A80" s="9" t="str">
        <f>Recoveries!A80</f>
        <v>40865 MD-OBGY Gyn Oncology</v>
      </c>
      <c r="B80" s="9" t="str">
        <f>Recoveries!B80</f>
        <v>40865</v>
      </c>
      <c r="C80" s="9" t="str">
        <f>Recoveries!C80</f>
        <v>MD-OBGY Gyn Oncology</v>
      </c>
      <c r="D80" s="27" t="str">
        <f>Recoveries!D80</f>
        <v>All OBGY Orgs</v>
      </c>
      <c r="E80" s="9" t="str">
        <f>Recoveries!E80</f>
        <v>Medicine</v>
      </c>
      <c r="F80" s="15">
        <v>31249.71</v>
      </c>
      <c r="G80" s="15">
        <v>28416.300000000003</v>
      </c>
      <c r="H80" s="15">
        <v>24352.639999999992</v>
      </c>
      <c r="I80" s="15">
        <v>28160.020000000004</v>
      </c>
      <c r="J80" s="15">
        <v>19604.909999999989</v>
      </c>
      <c r="K80" s="15">
        <v>22300.720000000001</v>
      </c>
      <c r="L80" s="15">
        <v>24779.24000000002</v>
      </c>
      <c r="M80" s="15">
        <v>28157.75</v>
      </c>
      <c r="N80" s="15">
        <v>28773.910000000003</v>
      </c>
      <c r="O80" s="15">
        <v>19912.549999999988</v>
      </c>
      <c r="P80" s="15">
        <v>18432.609999999986</v>
      </c>
      <c r="Q80" s="15">
        <f t="shared" si="1"/>
        <v>11992.420000000042</v>
      </c>
      <c r="R80" s="25">
        <f>IF(ISERROR(VLOOKUP($B80,[1]!Deans_Amt,4,FALSE)),0,VLOOKUP($B80,[1]!Deans_Amt,4,FALSE))</f>
        <v>286132.78000000003</v>
      </c>
    </row>
    <row r="81" spans="1:18" hidden="1" outlineLevel="2" x14ac:dyDescent="0.25">
      <c r="A81" s="9" t="str">
        <f>Recoveries!A81</f>
        <v>40870 MD-OBGY Maternal Fetal Med</v>
      </c>
      <c r="B81" s="9" t="str">
        <f>Recoveries!B81</f>
        <v>40870</v>
      </c>
      <c r="C81" s="9" t="str">
        <f>Recoveries!C81</f>
        <v>MD-OBGY Maternal Fetal Med</v>
      </c>
      <c r="D81" s="27" t="str">
        <f>Recoveries!D81</f>
        <v>All OBGY Orgs</v>
      </c>
      <c r="E81" s="9" t="str">
        <f>Recoveries!E81</f>
        <v>Medicine</v>
      </c>
      <c r="F81" s="15">
        <v>1052.6400000000001</v>
      </c>
      <c r="G81" s="15">
        <v>2145.29</v>
      </c>
      <c r="H81" s="15">
        <v>1423.2399999999998</v>
      </c>
      <c r="I81" s="15">
        <v>2544.8599999999997</v>
      </c>
      <c r="J81" s="15">
        <v>1377.7300000000005</v>
      </c>
      <c r="K81" s="15">
        <v>2119</v>
      </c>
      <c r="L81" s="15">
        <v>1966.0399999999991</v>
      </c>
      <c r="M81" s="15">
        <v>1377.7600000000002</v>
      </c>
      <c r="N81" s="15">
        <v>2092.5500000000011</v>
      </c>
      <c r="O81" s="15">
        <v>1377.8299999999981</v>
      </c>
      <c r="P81" s="15">
        <v>1393.5699999999997</v>
      </c>
      <c r="Q81" s="15">
        <f t="shared" si="1"/>
        <v>1190.6900000000023</v>
      </c>
      <c r="R81" s="25">
        <f>IF(ISERROR(VLOOKUP($B81,[1]!Deans_Amt,4,FALSE)),0,VLOOKUP($B81,[1]!Deans_Amt,4,FALSE))</f>
        <v>20061.2</v>
      </c>
    </row>
    <row r="82" spans="1:18" hidden="1" outlineLevel="2" x14ac:dyDescent="0.25">
      <c r="A82" s="9" t="str">
        <f>Recoveries!A82</f>
        <v>40880 MD-OBGY Midlife Health</v>
      </c>
      <c r="B82" s="9" t="str">
        <f>Recoveries!B82</f>
        <v>40880</v>
      </c>
      <c r="C82" s="9" t="str">
        <f>Recoveries!C82</f>
        <v>MD-OBGY Midlife Health</v>
      </c>
      <c r="D82" s="27" t="str">
        <f>Recoveries!D82</f>
        <v>All OBGY Orgs</v>
      </c>
      <c r="E82" s="9" t="str">
        <f>Recoveries!E82</f>
        <v>Medicine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f t="shared" si="1"/>
        <v>0</v>
      </c>
      <c r="R82" s="25">
        <f>IF(ISERROR(VLOOKUP($B82,[1]!Deans_Amt,4,FALSE)),0,VLOOKUP($B82,[1]!Deans_Amt,4,FALSE))</f>
        <v>0</v>
      </c>
    </row>
    <row r="83" spans="1:18" hidden="1" outlineLevel="2" x14ac:dyDescent="0.25">
      <c r="A83" s="9" t="str">
        <f>Recoveries!A83</f>
        <v>40895 MD-OBGY Gyn Specialties</v>
      </c>
      <c r="B83" s="9" t="str">
        <f>Recoveries!B83</f>
        <v>40895</v>
      </c>
      <c r="C83" s="9" t="str">
        <f>Recoveries!C83</f>
        <v>MD-OBGY Gyn Specialties</v>
      </c>
      <c r="D83" s="27" t="str">
        <f>Recoveries!D83</f>
        <v>All OBGY Orgs</v>
      </c>
      <c r="E83" s="9" t="str">
        <f>Recoveries!E83</f>
        <v>Medicine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f t="shared" si="1"/>
        <v>0</v>
      </c>
      <c r="R83" s="25">
        <f>IF(ISERROR(VLOOKUP($B83,[1]!Deans_Amt,4,FALSE)),0,VLOOKUP($B83,[1]!Deans_Amt,4,FALSE))</f>
        <v>0</v>
      </c>
    </row>
    <row r="84" spans="1:18" hidden="1" outlineLevel="2" x14ac:dyDescent="0.25">
      <c r="A84" s="9" t="str">
        <f>Recoveries!A84</f>
        <v>40900 MD-OPHT Ophthalmology</v>
      </c>
      <c r="B84" s="9" t="str">
        <f>Recoveries!B84</f>
        <v>40900</v>
      </c>
      <c r="C84" s="9" t="str">
        <f>Recoveries!C84</f>
        <v>MD-OPHT Ophthalmology</v>
      </c>
      <c r="D84" s="27" t="str">
        <f>Recoveries!D84</f>
        <v>MD-OPHT Ophthalmology</v>
      </c>
      <c r="E84" s="9" t="str">
        <f>Recoveries!E84</f>
        <v>Medicine</v>
      </c>
      <c r="F84" s="15">
        <v>444.51</v>
      </c>
      <c r="G84" s="15">
        <v>1935.4199999999998</v>
      </c>
      <c r="H84" s="15">
        <v>11589.22</v>
      </c>
      <c r="I84" s="15">
        <v>3018.9800000000014</v>
      </c>
      <c r="J84" s="15">
        <v>2217.9699999999975</v>
      </c>
      <c r="K84" s="15">
        <v>9969.9200000000019</v>
      </c>
      <c r="L84" s="15">
        <v>3836.7599999999984</v>
      </c>
      <c r="M84" s="15">
        <v>2267.0200000000041</v>
      </c>
      <c r="N84" s="15">
        <v>1500.0799999999945</v>
      </c>
      <c r="O84" s="15">
        <v>1813.3000000000029</v>
      </c>
      <c r="P84" s="15">
        <v>1857.2099999999991</v>
      </c>
      <c r="Q84" s="15">
        <f t="shared" si="1"/>
        <v>8116.489999999998</v>
      </c>
      <c r="R84" s="25">
        <f>IF(ISERROR(VLOOKUP($B84,[1]!Deans_Amt,4,FALSE)),0,VLOOKUP($B84,[1]!Deans_Amt,4,FALSE))</f>
        <v>48566.879999999997</v>
      </c>
    </row>
    <row r="85" spans="1:18" hidden="1" outlineLevel="2" x14ac:dyDescent="0.25">
      <c r="A85" s="9" t="s">
        <v>693</v>
      </c>
      <c r="B85" s="9" t="str">
        <f>Recoveries!B85</f>
        <v>40905</v>
      </c>
      <c r="C85" s="9" t="str">
        <f>Recoveries!C85</f>
        <v>MD-OPHT Research CAVS</v>
      </c>
      <c r="D85" s="27" t="str">
        <f>Recoveries!D85</f>
        <v>MD-OPHT Research CAVS</v>
      </c>
      <c r="E85" s="9" t="str">
        <f>Recoveries!E85</f>
        <v>Medicine</v>
      </c>
      <c r="F85" s="15">
        <v>52684.74</v>
      </c>
      <c r="G85" s="15">
        <v>48999.23</v>
      </c>
      <c r="H85" s="15">
        <v>31931.290000000008</v>
      </c>
      <c r="I85" s="15">
        <v>69952.75999999998</v>
      </c>
      <c r="J85" s="15">
        <v>32121.080000000016</v>
      </c>
      <c r="K85" s="15">
        <v>28668.709999999992</v>
      </c>
      <c r="L85" s="15">
        <v>71401.429999999993</v>
      </c>
      <c r="M85" s="15">
        <v>37459.429999999993</v>
      </c>
      <c r="N85" s="15">
        <v>64581.47000000003</v>
      </c>
      <c r="O85" s="15">
        <v>50938.359999999986</v>
      </c>
      <c r="P85" s="15">
        <v>43806.160000000033</v>
      </c>
      <c r="Q85" s="15">
        <f t="shared" si="1"/>
        <v>12971.760000000009</v>
      </c>
      <c r="R85" s="25">
        <f>IF(ISERROR(VLOOKUP($B85,[1]!Deans_Amt,4,FALSE)),0,VLOOKUP($B85,[1]!Deans_Amt,4,FALSE))</f>
        <v>545516.42000000004</v>
      </c>
    </row>
    <row r="86" spans="1:18" hidden="1" outlineLevel="2" x14ac:dyDescent="0.25">
      <c r="A86" s="9" t="str">
        <f>Recoveries!A86</f>
        <v>40916 MD-ORTP Ortho Research</v>
      </c>
      <c r="B86" s="9" t="str">
        <f>Recoveries!B86</f>
        <v>40916</v>
      </c>
      <c r="C86" s="9" t="str">
        <f>Recoveries!C86</f>
        <v>MD-ORTP Ortho Research</v>
      </c>
      <c r="D86" s="27" t="str">
        <f>Recoveries!D86</f>
        <v>MD-ORTP Ortho Research</v>
      </c>
      <c r="E86" s="9" t="str">
        <f>Recoveries!E86</f>
        <v>Medicine</v>
      </c>
      <c r="F86" s="15">
        <v>35977.56</v>
      </c>
      <c r="G86" s="15">
        <v>12728.670000000006</v>
      </c>
      <c r="H86" s="15">
        <v>14895.239999999998</v>
      </c>
      <c r="I86" s="15">
        <v>16403.169999999998</v>
      </c>
      <c r="J86" s="15">
        <v>15525.710000000006</v>
      </c>
      <c r="K86" s="15">
        <v>16935.899999999994</v>
      </c>
      <c r="L86" s="15">
        <v>18037.86</v>
      </c>
      <c r="M86" s="15">
        <v>17206.86</v>
      </c>
      <c r="N86" s="15">
        <v>18242.600000000006</v>
      </c>
      <c r="O86" s="15">
        <v>12654.059999999998</v>
      </c>
      <c r="P86" s="15">
        <v>11976.25</v>
      </c>
      <c r="Q86" s="15">
        <f t="shared" si="1"/>
        <v>5711.8399999999965</v>
      </c>
      <c r="R86" s="25">
        <f>IF(ISERROR(VLOOKUP($B86,[1]!Deans_Amt,4,FALSE)),0,VLOOKUP($B86,[1]!Deans_Amt,4,FALSE))</f>
        <v>196295.72</v>
      </c>
    </row>
    <row r="87" spans="1:18" hidden="1" outlineLevel="2" x14ac:dyDescent="0.25">
      <c r="A87" s="9" t="str">
        <f>Recoveries!A87</f>
        <v>40970 MD-OTLY Oto, Admin</v>
      </c>
      <c r="B87" s="9" t="str">
        <f>Recoveries!B87</f>
        <v>40970</v>
      </c>
      <c r="C87" s="9" t="str">
        <f>Recoveries!C87</f>
        <v>MD-OTLY Oto, Admin</v>
      </c>
      <c r="D87" s="27" t="str">
        <f>Recoveries!D87</f>
        <v>All OTLY Orgs</v>
      </c>
      <c r="E87" s="9" t="str">
        <f>Recoveries!E87</f>
        <v>Medicine</v>
      </c>
      <c r="F87" s="15">
        <v>4546.43</v>
      </c>
      <c r="G87" s="15">
        <v>1090.8899999999994</v>
      </c>
      <c r="H87" s="15">
        <v>1090.96</v>
      </c>
      <c r="I87" s="15">
        <v>1161.4900000000007</v>
      </c>
      <c r="J87" s="15">
        <v>1841.08</v>
      </c>
      <c r="K87" s="15">
        <v>1195.58</v>
      </c>
      <c r="L87" s="15">
        <v>1849.7799999999988</v>
      </c>
      <c r="M87" s="15">
        <v>35.300000000001091</v>
      </c>
      <c r="N87" s="15">
        <v>2932.25</v>
      </c>
      <c r="O87" s="15">
        <v>297.36000000000058</v>
      </c>
      <c r="P87" s="15">
        <v>266.15999999999985</v>
      </c>
      <c r="Q87" s="15">
        <f t="shared" si="1"/>
        <v>96.449999999998909</v>
      </c>
      <c r="R87" s="25">
        <f>IF(ISERROR(VLOOKUP($B87,[1]!Deans_Amt,4,FALSE)),0,VLOOKUP($B87,[1]!Deans_Amt,4,FALSE))</f>
        <v>16403.73</v>
      </c>
    </row>
    <row r="88" spans="1:18" hidden="1" outlineLevel="2" x14ac:dyDescent="0.25">
      <c r="A88" s="9" t="str">
        <f>Recoveries!A88</f>
        <v>40975 MD-OTLY Oto, General</v>
      </c>
      <c r="B88" s="9" t="str">
        <f>Recoveries!B88</f>
        <v>40975</v>
      </c>
      <c r="C88" s="9" t="str">
        <f>Recoveries!C88</f>
        <v>MD-OTLY Oto, General</v>
      </c>
      <c r="D88" s="27" t="str">
        <f>Recoveries!D88</f>
        <v>All OTLY Orgs</v>
      </c>
      <c r="E88" s="9" t="str">
        <f>Recoveries!E88</f>
        <v>Medicine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f t="shared" si="1"/>
        <v>0</v>
      </c>
      <c r="R88" s="25">
        <f>IF(ISERROR(VLOOKUP($B88,[1]!Deans_Amt,4,FALSE)),0,VLOOKUP($B88,[1]!Deans_Amt,4,FALSE))</f>
        <v>0</v>
      </c>
    </row>
    <row r="89" spans="1:18" hidden="1" outlineLevel="2" x14ac:dyDescent="0.25">
      <c r="A89" s="9" t="str">
        <f>Recoveries!A89</f>
        <v>41000 MD-PATH Pathology, Admin</v>
      </c>
      <c r="B89" s="9" t="str">
        <f>Recoveries!B89</f>
        <v>41000</v>
      </c>
      <c r="C89" s="9" t="str">
        <f>Recoveries!C89</f>
        <v>MD-PATH Pathology, Admin</v>
      </c>
      <c r="D89" s="27" t="str">
        <f>Recoveries!D89</f>
        <v>All PATH Orgs</v>
      </c>
      <c r="E89" s="9" t="str">
        <f>Recoveries!E89</f>
        <v>Medicine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 t="shared" si="1"/>
        <v>0</v>
      </c>
      <c r="R89" s="25">
        <f>IF(ISERROR(VLOOKUP($B89,[1]!Deans_Amt,4,FALSE)),0,VLOOKUP($B89,[1]!Deans_Amt,4,FALSE))</f>
        <v>0</v>
      </c>
    </row>
    <row r="90" spans="1:18" hidden="1" outlineLevel="2" x14ac:dyDescent="0.25">
      <c r="A90" s="9" t="str">
        <f>Recoveries!A90</f>
        <v>41005 MD-PATH Surgical Path</v>
      </c>
      <c r="B90" s="9" t="str">
        <f>Recoveries!B90</f>
        <v>41005</v>
      </c>
      <c r="C90" s="9" t="str">
        <f>Recoveries!C90</f>
        <v>MD-PATH Surgical Path</v>
      </c>
      <c r="D90" s="27" t="str">
        <f>Recoveries!D90</f>
        <v>All PATH Orgs</v>
      </c>
      <c r="E90" s="9" t="str">
        <f>Recoveries!E90</f>
        <v>Medicine</v>
      </c>
      <c r="F90" s="15">
        <v>69975.429999999993</v>
      </c>
      <c r="G90" s="15">
        <v>54727.400000000009</v>
      </c>
      <c r="H90" s="15">
        <v>50975.999999999985</v>
      </c>
      <c r="I90" s="15">
        <v>64359.330000000016</v>
      </c>
      <c r="J90" s="15">
        <v>55112.569999999978</v>
      </c>
      <c r="K90" s="15">
        <v>-148586.78999999998</v>
      </c>
      <c r="L90" s="15">
        <v>22928.419999999984</v>
      </c>
      <c r="M90" s="15">
        <v>7929.25</v>
      </c>
      <c r="N90" s="15">
        <v>29525.680000000022</v>
      </c>
      <c r="O90" s="15">
        <v>42076.639999999985</v>
      </c>
      <c r="P90" s="15">
        <v>23685.179999999993</v>
      </c>
      <c r="Q90" s="15">
        <f t="shared" si="1"/>
        <v>13613.619999999995</v>
      </c>
      <c r="R90" s="25">
        <f>IF(ISERROR(VLOOKUP($B90,[1]!Deans_Amt,4,FALSE)),0,VLOOKUP($B90,[1]!Deans_Amt,4,FALSE))</f>
        <v>286322.73</v>
      </c>
    </row>
    <row r="91" spans="1:18" hidden="1" outlineLevel="2" x14ac:dyDescent="0.25">
      <c r="A91" s="9" t="str">
        <f>Recoveries!A91</f>
        <v>41010 MD-PATH Clinical Pathology</v>
      </c>
      <c r="B91" s="9" t="str">
        <f>Recoveries!B91</f>
        <v>41010</v>
      </c>
      <c r="C91" s="9" t="str">
        <f>Recoveries!C91</f>
        <v>MD-PATH Clinical Pathology</v>
      </c>
      <c r="D91" s="27" t="str">
        <f>Recoveries!D91</f>
        <v>All PATH Orgs</v>
      </c>
      <c r="E91" s="9" t="str">
        <f>Recoveries!E91</f>
        <v>Medicine</v>
      </c>
      <c r="F91" s="15">
        <v>151489.82999999999</v>
      </c>
      <c r="G91" s="15">
        <v>102615.02000000002</v>
      </c>
      <c r="H91" s="15">
        <v>101780.48000000001</v>
      </c>
      <c r="I91" s="15">
        <v>106332.38</v>
      </c>
      <c r="J91" s="15">
        <v>98651.600000000035</v>
      </c>
      <c r="K91" s="15">
        <v>-309069.19000000006</v>
      </c>
      <c r="L91" s="15">
        <v>13569.760000000009</v>
      </c>
      <c r="M91" s="15">
        <v>33414.570000000007</v>
      </c>
      <c r="N91" s="15">
        <v>15518.809999999998</v>
      </c>
      <c r="O91" s="15">
        <v>15427.77999999997</v>
      </c>
      <c r="P91" s="15">
        <v>11895.440000000002</v>
      </c>
      <c r="Q91" s="15">
        <f t="shared" si="1"/>
        <v>10471.320000000007</v>
      </c>
      <c r="R91" s="25">
        <f>IF(ISERROR(VLOOKUP($B91,[1]!Deans_Amt,4,FALSE)),0,VLOOKUP($B91,[1]!Deans_Amt,4,FALSE))</f>
        <v>352097.8</v>
      </c>
    </row>
    <row r="92" spans="1:18" hidden="1" outlineLevel="2" x14ac:dyDescent="0.25">
      <c r="A92" s="9" t="str">
        <f>Recoveries!A92</f>
        <v>41015 MD-PATH Neuropathology</v>
      </c>
      <c r="B92" s="9" t="str">
        <f>Recoveries!B92</f>
        <v>41015</v>
      </c>
      <c r="C92" s="9" t="str">
        <f>Recoveries!C92</f>
        <v>MD-PATH Neuropathology</v>
      </c>
      <c r="D92" s="27" t="str">
        <f>Recoveries!D92</f>
        <v>All PATH Orgs</v>
      </c>
      <c r="E92" s="9" t="str">
        <f>Recoveries!E92</f>
        <v>Medicine</v>
      </c>
      <c r="F92" s="15">
        <v>1366.47</v>
      </c>
      <c r="G92" s="15">
        <v>894.01999999999975</v>
      </c>
      <c r="H92" s="15">
        <v>894.92000000000007</v>
      </c>
      <c r="I92" s="15">
        <v>894.94</v>
      </c>
      <c r="J92" s="15">
        <v>894.92000000000053</v>
      </c>
      <c r="K92" s="15">
        <v>-4945.2700000000004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f t="shared" si="1"/>
        <v>0</v>
      </c>
      <c r="R92" s="25">
        <f>IF(ISERROR(VLOOKUP($B92,[1]!Deans_Amt,4,FALSE)),0,VLOOKUP($B92,[1]!Deans_Amt,4,FALSE))</f>
        <v>0</v>
      </c>
    </row>
    <row r="93" spans="1:18" hidden="1" outlineLevel="2" x14ac:dyDescent="0.25">
      <c r="A93" s="9" t="str">
        <f>Recoveries!A93</f>
        <v>41017 MD-PATH Research</v>
      </c>
      <c r="B93" s="9" t="str">
        <f>Recoveries!B93</f>
        <v>41017</v>
      </c>
      <c r="C93" s="9" t="str">
        <f>Recoveries!C93</f>
        <v>MD-PATH Research</v>
      </c>
      <c r="D93" s="27" t="str">
        <f>Recoveries!D93</f>
        <v>All PATH Orgs</v>
      </c>
      <c r="E93" s="9" t="str">
        <f>Recoveries!E93</f>
        <v>Medicine</v>
      </c>
      <c r="F93" s="15">
        <v>72275.72</v>
      </c>
      <c r="G93" s="15">
        <v>49399.8</v>
      </c>
      <c r="H93" s="15">
        <v>49609.62000000001</v>
      </c>
      <c r="I93" s="15">
        <v>72165.689999999973</v>
      </c>
      <c r="J93" s="15">
        <v>55509.170000000013</v>
      </c>
      <c r="K93" s="15">
        <v>663487.77</v>
      </c>
      <c r="L93" s="15">
        <v>111853.22999999998</v>
      </c>
      <c r="M93" s="15">
        <v>182833.1399999999</v>
      </c>
      <c r="N93" s="15">
        <v>145085.82000000007</v>
      </c>
      <c r="O93" s="15">
        <v>139485.5</v>
      </c>
      <c r="P93" s="15">
        <v>136727.32000000007</v>
      </c>
      <c r="Q93" s="15">
        <f t="shared" si="1"/>
        <v>49558.389999999898</v>
      </c>
      <c r="R93" s="25">
        <f>IF(ISERROR(VLOOKUP($B93,[1]!Deans_Amt,4,FALSE)),0,VLOOKUP($B93,[1]!Deans_Amt,4,FALSE))</f>
        <v>1727991.17</v>
      </c>
    </row>
    <row r="94" spans="1:18" hidden="1" outlineLevel="2" x14ac:dyDescent="0.25">
      <c r="A94" s="9" t="str">
        <f>Recoveries!A94</f>
        <v>41025 MD-PEDT Pediatrics, Admin</v>
      </c>
      <c r="B94" s="9" t="str">
        <f>Recoveries!B94</f>
        <v>41025</v>
      </c>
      <c r="C94" s="9" t="str">
        <f>Recoveries!C94</f>
        <v>MD-PEDT Pediatrics, Admin</v>
      </c>
      <c r="D94" s="27" t="str">
        <f>Recoveries!D94</f>
        <v>All PEDT Orgs</v>
      </c>
      <c r="E94" s="9" t="str">
        <f>Recoveries!E94</f>
        <v>Medicine</v>
      </c>
      <c r="F94" s="15">
        <v>4025.93</v>
      </c>
      <c r="G94" s="15">
        <v>3934.27</v>
      </c>
      <c r="H94" s="15">
        <v>3793.8499999999995</v>
      </c>
      <c r="I94" s="15">
        <v>4936.68</v>
      </c>
      <c r="J94" s="15">
        <v>4132.130000000001</v>
      </c>
      <c r="K94" s="15">
        <v>2991.369999999999</v>
      </c>
      <c r="L94" s="15">
        <v>4017.66</v>
      </c>
      <c r="M94" s="15">
        <v>3131.75</v>
      </c>
      <c r="N94" s="15">
        <v>4373.5900000000038</v>
      </c>
      <c r="O94" s="15">
        <v>3230.9300000000003</v>
      </c>
      <c r="P94" s="15">
        <v>3220.5099999999948</v>
      </c>
      <c r="Q94" s="15">
        <f t="shared" si="1"/>
        <v>3724.5800000000017</v>
      </c>
      <c r="R94" s="25">
        <f>IF(ISERROR(VLOOKUP($B94,[1]!Deans_Amt,4,FALSE)),0,VLOOKUP($B94,[1]!Deans_Amt,4,FALSE))</f>
        <v>45513.25</v>
      </c>
    </row>
    <row r="95" spans="1:18" hidden="1" outlineLevel="2" x14ac:dyDescent="0.25">
      <c r="A95" s="9" t="s">
        <v>677</v>
      </c>
      <c r="B95" s="9" t="s">
        <v>679</v>
      </c>
      <c r="C95" s="27" t="s">
        <v>678</v>
      </c>
      <c r="D95" s="27" t="s">
        <v>116</v>
      </c>
      <c r="E95" s="9" t="s">
        <v>111</v>
      </c>
      <c r="F95" s="15">
        <v>6.78</v>
      </c>
      <c r="G95" s="15">
        <v>0</v>
      </c>
      <c r="H95" s="15">
        <v>0</v>
      </c>
      <c r="I95" s="15">
        <v>0</v>
      </c>
      <c r="J95" s="15">
        <v>0</v>
      </c>
      <c r="K95" s="15">
        <v>16463.150000000001</v>
      </c>
      <c r="L95" s="15">
        <v>0</v>
      </c>
      <c r="M95" s="15">
        <v>501274.12</v>
      </c>
      <c r="N95" s="15">
        <v>59254.710000000021</v>
      </c>
      <c r="O95" s="15">
        <v>65385.689999999944</v>
      </c>
      <c r="P95" s="15">
        <v>66069.70000000007</v>
      </c>
      <c r="Q95" s="15">
        <f t="shared" si="1"/>
        <v>16750.479999999981</v>
      </c>
      <c r="R95" s="25">
        <f>IF(ISERROR(VLOOKUP($B95,[1]!Deans_Amt,4,FALSE)),0,VLOOKUP($B95,[1]!Deans_Amt,4,FALSE))</f>
        <v>725204.63</v>
      </c>
    </row>
    <row r="96" spans="1:18" hidden="1" outlineLevel="2" x14ac:dyDescent="0.25">
      <c r="A96" s="9" t="str">
        <f>Recoveries!A96</f>
        <v>41030 MD-PEDT Allergy</v>
      </c>
      <c r="B96" s="9" t="str">
        <f>Recoveries!B96</f>
        <v>41030</v>
      </c>
      <c r="C96" s="9" t="str">
        <f>Recoveries!C96</f>
        <v>MD-PEDT Allergy</v>
      </c>
      <c r="D96" s="27" t="str">
        <f>Recoveries!D96</f>
        <v>All PEDT Orgs</v>
      </c>
      <c r="E96" s="9" t="str">
        <f>Recoveries!E96</f>
        <v>Medicine</v>
      </c>
      <c r="F96" s="15">
        <v>166.57</v>
      </c>
      <c r="G96" s="15">
        <v>0</v>
      </c>
      <c r="H96" s="15">
        <v>0</v>
      </c>
      <c r="I96" s="15">
        <v>0</v>
      </c>
      <c r="J96" s="15">
        <v>0</v>
      </c>
      <c r="K96" s="15">
        <v>265.56</v>
      </c>
      <c r="L96" s="15">
        <v>1166.3000000000002</v>
      </c>
      <c r="M96" s="15">
        <v>378.95999999999981</v>
      </c>
      <c r="N96" s="15">
        <v>383.55999999999972</v>
      </c>
      <c r="O96" s="15">
        <v>336.57000000000016</v>
      </c>
      <c r="P96" s="15">
        <v>265.55999999999995</v>
      </c>
      <c r="Q96" s="15">
        <f t="shared" si="1"/>
        <v>10.75</v>
      </c>
      <c r="R96" s="25">
        <f>IF(ISERROR(VLOOKUP($B96,[1]!Deans_Amt,4,FALSE)),0,VLOOKUP($B96,[1]!Deans_Amt,4,FALSE))</f>
        <v>2973.83</v>
      </c>
    </row>
    <row r="97" spans="1:18" hidden="1" outlineLevel="2" x14ac:dyDescent="0.25">
      <c r="A97" s="9" t="str">
        <f>Recoveries!A97</f>
        <v>41035 MD-PEDT Cardiology</v>
      </c>
      <c r="B97" s="9" t="str">
        <f>Recoveries!B97</f>
        <v>41035</v>
      </c>
      <c r="C97" s="9" t="str">
        <f>Recoveries!C97</f>
        <v>MD-PEDT Cardiology</v>
      </c>
      <c r="D97" s="27" t="str">
        <f>Recoveries!D97</f>
        <v>All PEDT Orgs</v>
      </c>
      <c r="E97" s="9" t="str">
        <f>Recoveries!E97</f>
        <v>Medicine</v>
      </c>
      <c r="F97" s="15">
        <v>187.33</v>
      </c>
      <c r="G97" s="15">
        <v>38.829999999999984</v>
      </c>
      <c r="H97" s="15">
        <v>38.830000000000013</v>
      </c>
      <c r="I97" s="15">
        <v>38.819999999999993</v>
      </c>
      <c r="J97" s="15">
        <v>38.829999999999984</v>
      </c>
      <c r="K97" s="15">
        <v>38.830000000000041</v>
      </c>
      <c r="L97" s="15">
        <v>38.819999999999993</v>
      </c>
      <c r="M97" s="15">
        <v>84.21999999999997</v>
      </c>
      <c r="N97" s="15">
        <v>188.63</v>
      </c>
      <c r="O97" s="15">
        <v>162.83000000000004</v>
      </c>
      <c r="P97" s="15">
        <v>225.87999999999988</v>
      </c>
      <c r="Q97" s="15">
        <f t="shared" si="1"/>
        <v>899.91000000000008</v>
      </c>
      <c r="R97" s="25">
        <f>IF(ISERROR(VLOOKUP($B97,[1]!Deans_Amt,4,FALSE)),0,VLOOKUP($B97,[1]!Deans_Amt,4,FALSE))</f>
        <v>1981.76</v>
      </c>
    </row>
    <row r="98" spans="1:18" hidden="1" outlineLevel="2" x14ac:dyDescent="0.25">
      <c r="A98" s="9" t="str">
        <f>Recoveries!A98</f>
        <v>41040 MD-PEDT Critical Care</v>
      </c>
      <c r="B98" s="9" t="str">
        <f>Recoveries!B98</f>
        <v>41040</v>
      </c>
      <c r="C98" s="9" t="str">
        <f>Recoveries!C98</f>
        <v>MD-PEDT Critical Care</v>
      </c>
      <c r="D98" s="27" t="str">
        <f>Recoveries!D98</f>
        <v>All PEDT Orgs</v>
      </c>
      <c r="E98" s="9" t="str">
        <f>Recoveries!E98</f>
        <v>Medicine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f t="shared" si="1"/>
        <v>0</v>
      </c>
      <c r="R98" s="25">
        <f>IF(ISERROR(VLOOKUP($B98,[1]!Deans_Amt,4,FALSE)),0,VLOOKUP($B98,[1]!Deans_Amt,4,FALSE))</f>
        <v>0</v>
      </c>
    </row>
    <row r="99" spans="1:18" hidden="1" outlineLevel="2" x14ac:dyDescent="0.25">
      <c r="A99" s="9" t="str">
        <f>Recoveries!A99</f>
        <v>41045 MD-PEDT Developmental</v>
      </c>
      <c r="B99" s="9" t="str">
        <f>Recoveries!B99</f>
        <v>41045</v>
      </c>
      <c r="C99" s="9" t="str">
        <f>Recoveries!C99</f>
        <v>MD-PEDT Developmental</v>
      </c>
      <c r="D99" s="27" t="str">
        <f>Recoveries!D99</f>
        <v>All PEDT Orgs</v>
      </c>
      <c r="E99" s="9" t="str">
        <f>Recoveries!E99</f>
        <v>Medicine</v>
      </c>
      <c r="F99" s="15">
        <v>10821.42</v>
      </c>
      <c r="G99" s="15">
        <v>2961.9599999999991</v>
      </c>
      <c r="H99" s="15">
        <v>3430.74</v>
      </c>
      <c r="I99" s="15">
        <v>3955.6800000000003</v>
      </c>
      <c r="J99" s="15">
        <v>3383.5400000000009</v>
      </c>
      <c r="K99" s="15">
        <v>2813.8600000000006</v>
      </c>
      <c r="L99" s="15">
        <v>3136.1399999999994</v>
      </c>
      <c r="M99" s="15">
        <v>3341.7599999999984</v>
      </c>
      <c r="N99" s="15">
        <v>10057.230000000003</v>
      </c>
      <c r="O99" s="15">
        <v>4744.2999999999956</v>
      </c>
      <c r="P99" s="15">
        <v>8868.14</v>
      </c>
      <c r="Q99" s="15">
        <f t="shared" si="1"/>
        <v>2234.2800000000061</v>
      </c>
      <c r="R99" s="25">
        <f>IF(ISERROR(VLOOKUP($B99,[1]!Deans_Amt,4,FALSE)),0,VLOOKUP($B99,[1]!Deans_Amt,4,FALSE))</f>
        <v>59749.05</v>
      </c>
    </row>
    <row r="100" spans="1:18" hidden="1" outlineLevel="2" x14ac:dyDescent="0.25">
      <c r="A100" s="9" t="str">
        <f>Recoveries!A100</f>
        <v>41050 MD-PEDT Endocrinology</v>
      </c>
      <c r="B100" s="9" t="str">
        <f>Recoveries!B100</f>
        <v>41050</v>
      </c>
      <c r="C100" s="9" t="str">
        <f>Recoveries!C100</f>
        <v>MD-PEDT Endocrinology</v>
      </c>
      <c r="D100" s="27" t="str">
        <f>Recoveries!D100</f>
        <v>All PEDT Orgs</v>
      </c>
      <c r="E100" s="9" t="str">
        <f>Recoveries!E100</f>
        <v>Medicine</v>
      </c>
      <c r="F100" s="15">
        <v>8933.89</v>
      </c>
      <c r="G100" s="15">
        <v>5984.6</v>
      </c>
      <c r="H100" s="15">
        <v>5299.7500000000018</v>
      </c>
      <c r="I100" s="15">
        <v>5783.1099999999969</v>
      </c>
      <c r="J100" s="15">
        <v>11033.04</v>
      </c>
      <c r="K100" s="15">
        <v>29236</v>
      </c>
      <c r="L100" s="15">
        <v>6248.7799999999988</v>
      </c>
      <c r="M100" s="15">
        <v>7159.7100000000064</v>
      </c>
      <c r="N100" s="15">
        <v>6147.929999999993</v>
      </c>
      <c r="O100" s="15">
        <v>6105.2400000000052</v>
      </c>
      <c r="P100" s="15">
        <v>1421.8000000000029</v>
      </c>
      <c r="Q100" s="15">
        <f t="shared" si="1"/>
        <v>-1605.5200000000041</v>
      </c>
      <c r="R100" s="25">
        <f>IF(ISERROR(VLOOKUP($B100,[1]!Deans_Amt,4,FALSE)),0,VLOOKUP($B100,[1]!Deans_Amt,4,FALSE))</f>
        <v>91748.33</v>
      </c>
    </row>
    <row r="101" spans="1:18" hidden="1" outlineLevel="2" x14ac:dyDescent="0.25">
      <c r="A101" s="9" t="str">
        <f>Recoveries!A101</f>
        <v>41060 MD-PEDT Gastroenterology</v>
      </c>
      <c r="B101" s="9" t="str">
        <f>Recoveries!B101</f>
        <v>41060</v>
      </c>
      <c r="C101" s="9" t="str">
        <f>Recoveries!C101</f>
        <v>MD-PEDT Gastroenterology</v>
      </c>
      <c r="D101" s="27" t="str">
        <f>Recoveries!D101</f>
        <v>All PEDT Orgs</v>
      </c>
      <c r="E101" s="9" t="str">
        <f>Recoveries!E101</f>
        <v>Medicine</v>
      </c>
      <c r="F101" s="15">
        <v>17944.189999999999</v>
      </c>
      <c r="G101" s="15">
        <v>11413.470000000001</v>
      </c>
      <c r="H101" s="15">
        <v>12355.850000000002</v>
      </c>
      <c r="I101" s="15">
        <v>26346.779999999992</v>
      </c>
      <c r="J101" s="15">
        <v>1926.7300000000105</v>
      </c>
      <c r="K101" s="15">
        <v>9749.3999999999942</v>
      </c>
      <c r="L101" s="15">
        <v>10075.589999999997</v>
      </c>
      <c r="M101" s="15">
        <v>17310.61</v>
      </c>
      <c r="N101" s="15">
        <v>18478.330000000002</v>
      </c>
      <c r="O101" s="15">
        <v>13536.530000000013</v>
      </c>
      <c r="P101" s="15">
        <v>11931.809999999998</v>
      </c>
      <c r="Q101" s="15">
        <f t="shared" si="1"/>
        <v>9576.4499999999825</v>
      </c>
      <c r="R101" s="25">
        <f>IF(ISERROR(VLOOKUP($B101,[1]!Deans_Amt,4,FALSE)),0,VLOOKUP($B101,[1]!Deans_Amt,4,FALSE))</f>
        <v>160645.74</v>
      </c>
    </row>
    <row r="102" spans="1:18" hidden="1" outlineLevel="2" x14ac:dyDescent="0.25">
      <c r="A102" s="9" t="str">
        <f>Recoveries!A102</f>
        <v>41065 MD-PEDT General Pediatrics</v>
      </c>
      <c r="B102" s="9" t="str">
        <f>Recoveries!B102</f>
        <v>41065</v>
      </c>
      <c r="C102" s="9" t="str">
        <f>Recoveries!C102</f>
        <v>MD-PEDT General Pediatrics</v>
      </c>
      <c r="D102" s="27" t="str">
        <f>Recoveries!D102</f>
        <v>All PEDT Orgs</v>
      </c>
      <c r="E102" s="9" t="str">
        <f>Recoveries!E102</f>
        <v>Medicine</v>
      </c>
      <c r="F102" s="15">
        <v>9482.86</v>
      </c>
      <c r="G102" s="15">
        <v>4323.16</v>
      </c>
      <c r="H102" s="15">
        <v>6005.8899999999994</v>
      </c>
      <c r="I102" s="15">
        <v>14168.429999999997</v>
      </c>
      <c r="J102" s="15">
        <v>8205.2700000000041</v>
      </c>
      <c r="K102" s="15">
        <v>18622.93</v>
      </c>
      <c r="L102" s="15">
        <v>5167.32</v>
      </c>
      <c r="M102" s="15">
        <v>7857.9400000000023</v>
      </c>
      <c r="N102" s="15">
        <v>5908.6699999999983</v>
      </c>
      <c r="O102" s="15">
        <v>6060.179999999993</v>
      </c>
      <c r="P102" s="15">
        <v>5167.3600000000006</v>
      </c>
      <c r="Q102" s="15">
        <f t="shared" si="1"/>
        <v>1543.6000000000058</v>
      </c>
      <c r="R102" s="25">
        <f>IF(ISERROR(VLOOKUP($B102,[1]!Deans_Amt,4,FALSE)),0,VLOOKUP($B102,[1]!Deans_Amt,4,FALSE))</f>
        <v>92513.61</v>
      </c>
    </row>
    <row r="103" spans="1:18" hidden="1" outlineLevel="2" x14ac:dyDescent="0.25">
      <c r="A103" s="9" t="str">
        <f>Recoveries!A103</f>
        <v>41070 MD-PEDT Genetics</v>
      </c>
      <c r="B103" s="9" t="str">
        <f>Recoveries!B103</f>
        <v>41070</v>
      </c>
      <c r="C103" s="9" t="str">
        <f>Recoveries!C103</f>
        <v>MD-PEDT Genetics</v>
      </c>
      <c r="D103" s="27" t="str">
        <f>Recoveries!D103</f>
        <v>All PEDT Orgs</v>
      </c>
      <c r="E103" s="9" t="str">
        <f>Recoveries!E103</f>
        <v>Medicine</v>
      </c>
      <c r="F103" s="15">
        <v>0</v>
      </c>
      <c r="G103" s="15">
        <v>70.599999999999994</v>
      </c>
      <c r="H103" s="15">
        <v>0</v>
      </c>
      <c r="I103" s="15">
        <v>0</v>
      </c>
      <c r="J103" s="15">
        <v>30.090000000000003</v>
      </c>
      <c r="K103" s="15">
        <v>0</v>
      </c>
      <c r="L103" s="15">
        <v>0</v>
      </c>
      <c r="M103" s="15">
        <v>139.28</v>
      </c>
      <c r="N103" s="15">
        <v>98.84</v>
      </c>
      <c r="O103" s="15">
        <v>143.80000000000001</v>
      </c>
      <c r="P103" s="15">
        <v>286.46000000000004</v>
      </c>
      <c r="Q103" s="15">
        <f t="shared" si="1"/>
        <v>583.75999999999988</v>
      </c>
      <c r="R103" s="25">
        <f>IF(ISERROR(VLOOKUP($B103,[1]!Deans_Amt,4,FALSE)),0,VLOOKUP($B103,[1]!Deans_Amt,4,FALSE))</f>
        <v>1352.83</v>
      </c>
    </row>
    <row r="104" spans="1:18" hidden="1" outlineLevel="2" x14ac:dyDescent="0.25">
      <c r="A104" s="9" t="str">
        <f>Recoveries!A104</f>
        <v>41075 MD-PEDT Hematology</v>
      </c>
      <c r="B104" s="9" t="str">
        <f>Recoveries!B104</f>
        <v>41075</v>
      </c>
      <c r="C104" s="9" t="str">
        <f>Recoveries!C104</f>
        <v>MD-PEDT Hematology</v>
      </c>
      <c r="D104" s="27" t="str">
        <f>Recoveries!D104</f>
        <v>All PEDT Orgs</v>
      </c>
      <c r="E104" s="9" t="str">
        <f>Recoveries!E104</f>
        <v>Medicine</v>
      </c>
      <c r="F104" s="15">
        <v>29372.93</v>
      </c>
      <c r="G104" s="15">
        <v>20955.080000000002</v>
      </c>
      <c r="H104" s="15">
        <v>16316.730000000003</v>
      </c>
      <c r="I104" s="15">
        <v>17716.76999999999</v>
      </c>
      <c r="J104" s="15">
        <v>19557.440000000002</v>
      </c>
      <c r="K104" s="15">
        <v>21738.5</v>
      </c>
      <c r="L104" s="15">
        <v>27550.659999999989</v>
      </c>
      <c r="M104" s="15">
        <v>20254.47</v>
      </c>
      <c r="N104" s="15">
        <v>18363.430000000022</v>
      </c>
      <c r="O104" s="15">
        <v>23646.25</v>
      </c>
      <c r="P104" s="15">
        <v>14861.389999999985</v>
      </c>
      <c r="Q104" s="15">
        <f t="shared" si="1"/>
        <v>9938.3699999999953</v>
      </c>
      <c r="R104" s="25">
        <f>IF(ISERROR(VLOOKUP($B104,[1]!Deans_Amt,4,FALSE)),0,VLOOKUP($B104,[1]!Deans_Amt,4,FALSE))</f>
        <v>240272.02</v>
      </c>
    </row>
    <row r="105" spans="1:18" hidden="1" outlineLevel="2" x14ac:dyDescent="0.25">
      <c r="A105" s="9" t="str">
        <f>Recoveries!A105</f>
        <v>41085 MD-PEDT Infectious Diseases</v>
      </c>
      <c r="B105" s="9" t="str">
        <f>Recoveries!B105</f>
        <v>41085</v>
      </c>
      <c r="C105" s="9" t="str">
        <f>Recoveries!C105</f>
        <v>MD-PEDT Infectious Diseases</v>
      </c>
      <c r="D105" s="27" t="str">
        <f>Recoveries!D105</f>
        <v>All PEDT Orgs</v>
      </c>
      <c r="E105" s="9" t="str">
        <f>Recoveries!E105</f>
        <v>Medicine</v>
      </c>
      <c r="F105" s="15">
        <v>1001.62</v>
      </c>
      <c r="G105" s="15">
        <v>7418.920000000001</v>
      </c>
      <c r="H105" s="15">
        <v>7698.58</v>
      </c>
      <c r="I105" s="15">
        <v>5785.7999999999975</v>
      </c>
      <c r="J105" s="15">
        <v>670.30000000000291</v>
      </c>
      <c r="K105" s="15">
        <v>6162.5399999999972</v>
      </c>
      <c r="L105" s="15">
        <v>5024.4500000000007</v>
      </c>
      <c r="M105" s="15">
        <v>-34488.620000000003</v>
      </c>
      <c r="N105" s="15">
        <v>9672.4000000000033</v>
      </c>
      <c r="O105" s="15">
        <v>5495.9400000000005</v>
      </c>
      <c r="P105" s="15">
        <v>7908.8899999999994</v>
      </c>
      <c r="Q105" s="15">
        <f t="shared" si="1"/>
        <v>5210.5999999999985</v>
      </c>
      <c r="R105" s="25">
        <f>IF(ISERROR(VLOOKUP($B105,[1]!Deans_Amt,4,FALSE)),0,VLOOKUP($B105,[1]!Deans_Amt,4,FALSE))</f>
        <v>27561.42</v>
      </c>
    </row>
    <row r="106" spans="1:18" hidden="1" outlineLevel="2" x14ac:dyDescent="0.25">
      <c r="A106" s="9" t="str">
        <f>Recoveries!A106</f>
        <v>41090 MD-PEDT Neonatology</v>
      </c>
      <c r="B106" s="9" t="str">
        <f>Recoveries!B106</f>
        <v>41090</v>
      </c>
      <c r="C106" s="9" t="str">
        <f>Recoveries!C106</f>
        <v>MD-PEDT Neonatology</v>
      </c>
      <c r="D106" s="27" t="str">
        <f>Recoveries!D106</f>
        <v>All PEDT Orgs</v>
      </c>
      <c r="E106" s="9" t="str">
        <f>Recoveries!E106</f>
        <v>Medicine</v>
      </c>
      <c r="F106" s="15">
        <v>14166.95</v>
      </c>
      <c r="G106" s="15">
        <v>13640.919999999998</v>
      </c>
      <c r="H106" s="15">
        <v>13769.869999999999</v>
      </c>
      <c r="I106" s="15">
        <v>13640.79</v>
      </c>
      <c r="J106" s="15">
        <v>11150.770000000004</v>
      </c>
      <c r="K106" s="15">
        <v>15385.989999999991</v>
      </c>
      <c r="L106" s="15">
        <v>9128.7600000000093</v>
      </c>
      <c r="M106" s="15">
        <v>15865.270000000004</v>
      </c>
      <c r="N106" s="15">
        <v>22611.489999999991</v>
      </c>
      <c r="O106" s="15">
        <v>10955.779999999999</v>
      </c>
      <c r="P106" s="15">
        <v>14801.950000000012</v>
      </c>
      <c r="Q106" s="15">
        <f t="shared" si="1"/>
        <v>6614.3399999999965</v>
      </c>
      <c r="R106" s="25">
        <f>IF(ISERROR(VLOOKUP($B106,[1]!Deans_Amt,4,FALSE)),0,VLOOKUP($B106,[1]!Deans_Amt,4,FALSE))</f>
        <v>161732.88</v>
      </c>
    </row>
    <row r="107" spans="1:18" hidden="1" outlineLevel="2" x14ac:dyDescent="0.25">
      <c r="A107" s="9" t="str">
        <f>Recoveries!A107</f>
        <v>41095 MD-PEDT Nephrology</v>
      </c>
      <c r="B107" s="9" t="str">
        <f>Recoveries!B107</f>
        <v>41095</v>
      </c>
      <c r="C107" s="9" t="str">
        <f>Recoveries!C107</f>
        <v>MD-PEDT Nephrology</v>
      </c>
      <c r="D107" s="27" t="str">
        <f>Recoveries!D107</f>
        <v>All PEDT Orgs</v>
      </c>
      <c r="E107" s="9" t="str">
        <f>Recoveries!E107</f>
        <v>Medicine</v>
      </c>
      <c r="F107" s="15">
        <v>101068.16</v>
      </c>
      <c r="G107" s="15">
        <v>76473.790000000008</v>
      </c>
      <c r="H107" s="15">
        <v>55977.579999999987</v>
      </c>
      <c r="I107" s="15">
        <v>82107.689999999973</v>
      </c>
      <c r="J107" s="15">
        <v>40512.860000000044</v>
      </c>
      <c r="K107" s="15">
        <v>67488.419999999984</v>
      </c>
      <c r="L107" s="15">
        <v>57235.270000000019</v>
      </c>
      <c r="M107" s="15">
        <v>-392260.68000000005</v>
      </c>
      <c r="N107" s="15">
        <v>14111.97000000003</v>
      </c>
      <c r="O107" s="15">
        <v>8365.64</v>
      </c>
      <c r="P107" s="15">
        <v>9258.5299999999988</v>
      </c>
      <c r="Q107" s="15">
        <f t="shared" si="1"/>
        <v>7251.9800000000105</v>
      </c>
      <c r="R107" s="25">
        <f>IF(ISERROR(VLOOKUP($B107,[1]!Deans_Amt,4,FALSE)),0,VLOOKUP($B107,[1]!Deans_Amt,4,FALSE))</f>
        <v>127591.21</v>
      </c>
    </row>
    <row r="108" spans="1:18" hidden="1" outlineLevel="2" x14ac:dyDescent="0.25">
      <c r="A108" s="9" t="str">
        <f>Recoveries!A108</f>
        <v>41105 MD-PEDT Pulmonary</v>
      </c>
      <c r="B108" s="9" t="str">
        <f>Recoveries!B108</f>
        <v>41105</v>
      </c>
      <c r="C108" s="9" t="str">
        <f>Recoveries!C108</f>
        <v>MD-PEDT Pulmonary</v>
      </c>
      <c r="D108" s="27" t="str">
        <f>Recoveries!D108</f>
        <v>All PEDT Orgs</v>
      </c>
      <c r="E108" s="9" t="str">
        <f>Recoveries!E108</f>
        <v>Medicine</v>
      </c>
      <c r="F108" s="15">
        <v>4546.59</v>
      </c>
      <c r="G108" s="15">
        <v>4359.5300000000007</v>
      </c>
      <c r="H108" s="15">
        <v>3756.5099999999984</v>
      </c>
      <c r="I108" s="15">
        <v>5052.7500000000018</v>
      </c>
      <c r="J108" s="15">
        <v>4315.5200000000004</v>
      </c>
      <c r="K108" s="15">
        <v>3587.7299999999996</v>
      </c>
      <c r="L108" s="15">
        <v>6293.07</v>
      </c>
      <c r="M108" s="15">
        <v>2122.9299999999967</v>
      </c>
      <c r="N108" s="15">
        <v>5589.3800000000047</v>
      </c>
      <c r="O108" s="15">
        <v>4454.0299999999988</v>
      </c>
      <c r="P108" s="15">
        <v>4734.1200000000026</v>
      </c>
      <c r="Q108" s="15">
        <f t="shared" si="1"/>
        <v>5394.82</v>
      </c>
      <c r="R108" s="25">
        <f>IF(ISERROR(VLOOKUP($B108,[1]!Deans_Amt,4,FALSE)),0,VLOOKUP($B108,[1]!Deans_Amt,4,FALSE))</f>
        <v>54206.98</v>
      </c>
    </row>
    <row r="109" spans="1:18" hidden="1" outlineLevel="2" x14ac:dyDescent="0.25">
      <c r="A109" s="9" t="str">
        <f>Recoveries!A109</f>
        <v>41120 MD-PSCH Psychiatric Medicine</v>
      </c>
      <c r="B109" s="9" t="str">
        <f>Recoveries!B109</f>
        <v>41120</v>
      </c>
      <c r="C109" s="9" t="str">
        <f>Recoveries!C109</f>
        <v>MD-PSCH Psychiatric Medicine</v>
      </c>
      <c r="D109" s="27" t="str">
        <f>Recoveries!D109</f>
        <v>MD-PSCH Psychiatric Medicine</v>
      </c>
      <c r="E109" s="9" t="str">
        <f>Recoveries!E109</f>
        <v>Medicine</v>
      </c>
      <c r="F109" s="15">
        <v>62762.3</v>
      </c>
      <c r="G109" s="15">
        <v>57720.739999999991</v>
      </c>
      <c r="H109" s="15">
        <v>53109.750000000015</v>
      </c>
      <c r="I109" s="15">
        <v>71834.139999999985</v>
      </c>
      <c r="J109" s="15">
        <v>51003.830000000016</v>
      </c>
      <c r="K109" s="15">
        <v>69238.27999999997</v>
      </c>
      <c r="L109" s="15">
        <v>54789.200000000012</v>
      </c>
      <c r="M109" s="15">
        <v>66998.340000000026</v>
      </c>
      <c r="N109" s="15">
        <v>49529.100000000035</v>
      </c>
      <c r="O109" s="15">
        <v>47969.380000000005</v>
      </c>
      <c r="P109" s="15">
        <v>87067.849999999977</v>
      </c>
      <c r="Q109" s="15">
        <f t="shared" si="1"/>
        <v>69281.520000000019</v>
      </c>
      <c r="R109" s="25">
        <f>IF(ISERROR(VLOOKUP($B109,[1]!Deans_Amt,4,FALSE)),0,VLOOKUP($B109,[1]!Deans_Amt,4,FALSE))</f>
        <v>741304.43</v>
      </c>
    </row>
    <row r="110" spans="1:18" hidden="1" outlineLevel="2" x14ac:dyDescent="0.25">
      <c r="A110" s="9" t="s">
        <v>666</v>
      </c>
      <c r="B110" s="9" t="str">
        <f>Recoveries!B110</f>
        <v>41121</v>
      </c>
      <c r="C110" s="9" t="s">
        <v>668</v>
      </c>
      <c r="D110" s="27" t="s">
        <v>668</v>
      </c>
      <c r="E110" s="9" t="str">
        <f>Recoveries!E110</f>
        <v>Medicine</v>
      </c>
      <c r="F110" s="15">
        <v>120902.57</v>
      </c>
      <c r="G110" s="15">
        <v>92198.789999999979</v>
      </c>
      <c r="H110" s="15">
        <v>74159.97000000003</v>
      </c>
      <c r="I110" s="15">
        <v>85775.26999999996</v>
      </c>
      <c r="J110" s="15">
        <v>67092</v>
      </c>
      <c r="K110" s="15">
        <v>82286.900000000023</v>
      </c>
      <c r="L110" s="15">
        <v>89409.760000000009</v>
      </c>
      <c r="M110" s="15">
        <v>87969.979999999981</v>
      </c>
      <c r="N110" s="15">
        <v>103526.97999999998</v>
      </c>
      <c r="O110" s="15">
        <v>103936.26000000001</v>
      </c>
      <c r="P110" s="15">
        <v>94840.089999999967</v>
      </c>
      <c r="Q110" s="15">
        <f t="shared" si="1"/>
        <v>62636.480000000098</v>
      </c>
      <c r="R110" s="25">
        <f>IF(ISERROR(VLOOKUP($B110,[1]!Deans_Amt,4,FALSE)),0,VLOOKUP($B110,[1]!Deans_Amt,4,FALSE))</f>
        <v>1064735.05</v>
      </c>
    </row>
    <row r="111" spans="1:18" hidden="1" outlineLevel="2" x14ac:dyDescent="0.25">
      <c r="A111" s="9" t="str">
        <f>Recoveries!A111</f>
        <v>41130 MD-PHMR Phys Med &amp; Rehab</v>
      </c>
      <c r="B111" s="9" t="str">
        <f>Recoveries!B111</f>
        <v>41130</v>
      </c>
      <c r="C111" s="9" t="str">
        <f>Recoveries!C111</f>
        <v>MD-PHMR Phys Med &amp; Rehab</v>
      </c>
      <c r="D111" s="27" t="str">
        <f>Recoveries!D111</f>
        <v>MD-PHMR Phys Med &amp; Rehab</v>
      </c>
      <c r="E111" s="9" t="str">
        <f>Recoveries!E111</f>
        <v>Medicine</v>
      </c>
      <c r="F111" s="15">
        <v>86.83</v>
      </c>
      <c r="G111" s="15">
        <v>300.14000000000004</v>
      </c>
      <c r="H111" s="15">
        <v>844.67000000000007</v>
      </c>
      <c r="I111" s="15">
        <v>246.14999999999986</v>
      </c>
      <c r="J111" s="15">
        <v>548.6400000000001</v>
      </c>
      <c r="K111" s="15">
        <v>0</v>
      </c>
      <c r="L111" s="15">
        <v>0</v>
      </c>
      <c r="M111" s="15">
        <v>380.97</v>
      </c>
      <c r="N111" s="15">
        <v>2737.28</v>
      </c>
      <c r="O111" s="15">
        <v>432.71000000000004</v>
      </c>
      <c r="P111" s="15">
        <v>380.96000000000004</v>
      </c>
      <c r="Q111" s="15">
        <f t="shared" si="1"/>
        <v>-3.0000000000654836E-2</v>
      </c>
      <c r="R111" s="25">
        <f>IF(ISERROR(VLOOKUP($B111,[1]!Deans_Amt,4,FALSE)),0,VLOOKUP($B111,[1]!Deans_Amt,4,FALSE))</f>
        <v>5958.32</v>
      </c>
    </row>
    <row r="112" spans="1:18" hidden="1" outlineLevel="2" x14ac:dyDescent="0.25">
      <c r="A112" s="9" t="str">
        <f>Recoveries!A112</f>
        <v>41140 MD-PLSR Plastic Surgery</v>
      </c>
      <c r="B112" s="9" t="str">
        <f>Recoveries!B112</f>
        <v>41140</v>
      </c>
      <c r="C112" s="9" t="str">
        <f>Recoveries!C112</f>
        <v>MD-PLSR Plastic Surgery</v>
      </c>
      <c r="D112" s="27" t="str">
        <f>Recoveries!D112</f>
        <v>MD-PLSR Plastic Surgery</v>
      </c>
      <c r="E112" s="9" t="str">
        <f>Recoveries!E112</f>
        <v>Medicine</v>
      </c>
      <c r="F112" s="15">
        <v>1002.07</v>
      </c>
      <c r="G112" s="15">
        <v>5429.76</v>
      </c>
      <c r="H112" s="15">
        <v>6072.9400000000005</v>
      </c>
      <c r="I112" s="15">
        <v>3614.8999999999996</v>
      </c>
      <c r="J112" s="15">
        <v>3390.7300000000014</v>
      </c>
      <c r="K112" s="15">
        <v>5035.119999999999</v>
      </c>
      <c r="L112" s="15">
        <v>4924.93</v>
      </c>
      <c r="M112" s="15">
        <v>9037.84</v>
      </c>
      <c r="N112" s="15">
        <v>9131.5499999999956</v>
      </c>
      <c r="O112" s="15">
        <v>9212.8100000000049</v>
      </c>
      <c r="P112" s="15">
        <v>7121.3099999999977</v>
      </c>
      <c r="Q112" s="15">
        <f t="shared" si="1"/>
        <v>6376.4399999999951</v>
      </c>
      <c r="R112" s="25">
        <f>IF(ISERROR(VLOOKUP($B112,[1]!Deans_Amt,4,FALSE)),0,VLOOKUP($B112,[1]!Deans_Amt,4,FALSE))</f>
        <v>70350.399999999994</v>
      </c>
    </row>
    <row r="113" spans="1:19" hidden="1" outlineLevel="2" x14ac:dyDescent="0.25">
      <c r="A113" s="9" t="str">
        <f>Recoveries!A113</f>
        <v>41150 MD-RONC Radiation Oncology</v>
      </c>
      <c r="B113" s="9" t="str">
        <f>Recoveries!B113</f>
        <v>41150</v>
      </c>
      <c r="C113" s="9" t="str">
        <f>Recoveries!C113</f>
        <v>MD-RONC Radiation Oncology</v>
      </c>
      <c r="D113" s="27" t="str">
        <f>Recoveries!D113</f>
        <v>MD-RONC Radiation Oncology</v>
      </c>
      <c r="E113" s="9" t="str">
        <f>Recoveries!E113</f>
        <v>Medicine</v>
      </c>
      <c r="F113" s="15">
        <v>38958.03</v>
      </c>
      <c r="G113" s="15">
        <v>30234.58</v>
      </c>
      <c r="H113" s="15">
        <v>28846.229999999996</v>
      </c>
      <c r="I113" s="15">
        <v>25234.410000000003</v>
      </c>
      <c r="J113" s="15">
        <v>20408.380000000005</v>
      </c>
      <c r="K113" s="15">
        <v>25032.820000000007</v>
      </c>
      <c r="L113" s="15">
        <v>22023.949999999983</v>
      </c>
      <c r="M113" s="15">
        <v>24465.99000000002</v>
      </c>
      <c r="N113" s="15">
        <v>35450.099999999977</v>
      </c>
      <c r="O113" s="15">
        <v>30232.100000000035</v>
      </c>
      <c r="P113" s="15">
        <v>28231.959999999963</v>
      </c>
      <c r="Q113" s="15">
        <f t="shared" si="1"/>
        <v>7810.0599999999977</v>
      </c>
      <c r="R113" s="25">
        <f>IF(ISERROR(VLOOKUP($B113,[1]!Deans_Amt,4,FALSE)),0,VLOOKUP($B113,[1]!Deans_Amt,4,FALSE))</f>
        <v>316928.61</v>
      </c>
    </row>
    <row r="114" spans="1:19" hidden="1" outlineLevel="2" x14ac:dyDescent="0.25">
      <c r="A114" s="9" t="s">
        <v>244</v>
      </c>
      <c r="B114" s="9" t="str">
        <f>Recoveries!B114</f>
        <v>41160</v>
      </c>
      <c r="C114" s="9" t="str">
        <f>Recoveries!C114</f>
        <v xml:space="preserve">MD-RADL Radiology, Admin </v>
      </c>
      <c r="D114" s="27" t="str">
        <f>Recoveries!D114</f>
        <v xml:space="preserve">MD-RADL Radiology, Admin </v>
      </c>
      <c r="E114" s="9" t="str">
        <f>Recoveries!E114</f>
        <v>Medicine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f t="shared" si="1"/>
        <v>0</v>
      </c>
      <c r="R114" s="25">
        <f>IF(ISERROR(VLOOKUP($B114,[1]!Deans_Amt,4,FALSE)),0,VLOOKUP($B114,[1]!Deans_Amt,4,FALSE))</f>
        <v>0</v>
      </c>
    </row>
    <row r="115" spans="1:19" hidden="1" outlineLevel="2" x14ac:dyDescent="0.25">
      <c r="A115" s="9" t="str">
        <f>Recoveries!A115</f>
        <v>41165 MD-RADL Angio/Interv</v>
      </c>
      <c r="B115" s="9" t="str">
        <f>Recoveries!B115</f>
        <v>41165</v>
      </c>
      <c r="C115" s="9" t="str">
        <f>Recoveries!C115</f>
        <v>MD-RADL Angio/Interv</v>
      </c>
      <c r="D115" s="27" t="str">
        <f>Recoveries!D115</f>
        <v>All RADL Orgs</v>
      </c>
      <c r="E115" s="9" t="str">
        <f>Recoveries!E115</f>
        <v>Medicine</v>
      </c>
      <c r="F115" s="15">
        <v>79781.990000000005</v>
      </c>
      <c r="G115" s="15">
        <v>45077.929999999993</v>
      </c>
      <c r="H115" s="15">
        <v>31902.590000000011</v>
      </c>
      <c r="I115" s="15">
        <v>45240.539999999979</v>
      </c>
      <c r="J115" s="15">
        <v>21477.370000000024</v>
      </c>
      <c r="K115" s="15">
        <v>40908.00999999998</v>
      </c>
      <c r="L115" s="15">
        <v>20803.910000000033</v>
      </c>
      <c r="M115" s="15">
        <v>11728.109999999986</v>
      </c>
      <c r="N115" s="15">
        <v>43961.459999999963</v>
      </c>
      <c r="O115" s="15">
        <v>29058.540000000037</v>
      </c>
      <c r="P115" s="15">
        <v>33474.950000000012</v>
      </c>
      <c r="Q115" s="15">
        <f t="shared" si="1"/>
        <v>29028.699999999953</v>
      </c>
      <c r="R115" s="25">
        <f>IF(ISERROR(VLOOKUP($B115,[1]!Deans_Amt,4,FALSE)),0,VLOOKUP($B115,[1]!Deans_Amt,4,FALSE))</f>
        <v>432444.1</v>
      </c>
    </row>
    <row r="116" spans="1:19" hidden="1" outlineLevel="2" x14ac:dyDescent="0.25">
      <c r="A116" s="9" t="str">
        <f>Recoveries!A116</f>
        <v>41166 MD-RADL Non-Invasive Cardio</v>
      </c>
      <c r="B116" s="9" t="str">
        <f>Recoveries!B116</f>
        <v>41166</v>
      </c>
      <c r="C116" s="9" t="str">
        <f>Recoveries!C116</f>
        <v>MD-RADL Non-Invasive Cardio</v>
      </c>
      <c r="D116" s="27" t="str">
        <f>Recoveries!D116</f>
        <v>All RADL Orgs</v>
      </c>
      <c r="E116" s="9" t="str">
        <f>Recoveries!E116</f>
        <v>Medicine</v>
      </c>
      <c r="F116" s="15">
        <v>11368.54</v>
      </c>
      <c r="G116" s="15">
        <v>5855.2199999999975</v>
      </c>
      <c r="H116" s="15">
        <v>13618.68</v>
      </c>
      <c r="I116" s="15">
        <v>18322.610000000004</v>
      </c>
      <c r="J116" s="15">
        <v>13225.089999999997</v>
      </c>
      <c r="K116" s="15">
        <v>11483.259999999995</v>
      </c>
      <c r="L116" s="15">
        <v>7476.2700000000041</v>
      </c>
      <c r="M116" s="15">
        <v>7503.0899999999965</v>
      </c>
      <c r="N116" s="15">
        <v>6928.7900000000081</v>
      </c>
      <c r="O116" s="15">
        <v>10087.14</v>
      </c>
      <c r="P116" s="15">
        <v>9451.5699999999924</v>
      </c>
      <c r="Q116" s="15">
        <f t="shared" si="1"/>
        <v>6546.070000000007</v>
      </c>
      <c r="R116" s="25">
        <f>IF(ISERROR(VLOOKUP($B116,[1]!Deans_Amt,4,FALSE)),0,VLOOKUP($B116,[1]!Deans_Amt,4,FALSE))</f>
        <v>121866.33</v>
      </c>
    </row>
    <row r="117" spans="1:19" hidden="1" outlineLevel="2" x14ac:dyDescent="0.25">
      <c r="A117" s="9" t="str">
        <f>Recoveries!A117</f>
        <v>41170 MD-RADL Breast Imaging</v>
      </c>
      <c r="B117" s="9" t="str">
        <f>Recoveries!B117</f>
        <v>41170</v>
      </c>
      <c r="C117" s="9" t="str">
        <f>Recoveries!C117</f>
        <v>MD-RADL Breast Imaging</v>
      </c>
      <c r="D117" s="27" t="str">
        <f>Recoveries!D117</f>
        <v>All RADL Orgs</v>
      </c>
      <c r="E117" s="9" t="str">
        <f>Recoveries!E117</f>
        <v>Medicine</v>
      </c>
      <c r="F117" s="15">
        <v>1401.21</v>
      </c>
      <c r="G117" s="15">
        <v>1782.87</v>
      </c>
      <c r="H117" s="15">
        <v>1632.79</v>
      </c>
      <c r="I117" s="15">
        <v>2426.21</v>
      </c>
      <c r="J117" s="15">
        <v>1621.3400000000001</v>
      </c>
      <c r="K117" s="15">
        <v>1848.17</v>
      </c>
      <c r="L117" s="15">
        <v>908.61999999999898</v>
      </c>
      <c r="M117" s="15">
        <v>4954.2099999999991</v>
      </c>
      <c r="N117" s="15">
        <v>792.9900000000016</v>
      </c>
      <c r="O117" s="15">
        <v>745.54999999999927</v>
      </c>
      <c r="P117" s="15">
        <v>2278.0800000000017</v>
      </c>
      <c r="Q117" s="15">
        <f t="shared" si="1"/>
        <v>1766.5</v>
      </c>
      <c r="R117" s="25">
        <f>IF(ISERROR(VLOOKUP($B117,[1]!Deans_Amt,4,FALSE)),0,VLOOKUP($B117,[1]!Deans_Amt,4,FALSE))</f>
        <v>22158.54</v>
      </c>
    </row>
    <row r="118" spans="1:19" hidden="1" outlineLevel="2" x14ac:dyDescent="0.25">
      <c r="A118" s="9" t="str">
        <f>Recoveries!A118</f>
        <v>41175 MD-RADL Thoracoabdominal</v>
      </c>
      <c r="B118" s="9" t="str">
        <f>Recoveries!B118</f>
        <v>41175</v>
      </c>
      <c r="C118" s="9" t="str">
        <f>Recoveries!C118</f>
        <v>MD-RADL Thoracoabdominal</v>
      </c>
      <c r="D118" s="27" t="str">
        <f>Recoveries!D118</f>
        <v>All RADL Orgs</v>
      </c>
      <c r="E118" s="9" t="str">
        <f>Recoveries!E118</f>
        <v>Medicine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1381.21</v>
      </c>
      <c r="Q118" s="15">
        <f t="shared" si="1"/>
        <v>0</v>
      </c>
      <c r="R118" s="25">
        <f>IF(ISERROR(VLOOKUP($B118,[1]!Deans_Amt,4,FALSE)),0,VLOOKUP($B118,[1]!Deans_Amt,4,FALSE))</f>
        <v>1381.21</v>
      </c>
    </row>
    <row r="119" spans="1:19" hidden="1" outlineLevel="2" x14ac:dyDescent="0.25">
      <c r="A119" s="9" t="str">
        <f>Recoveries!A119</f>
        <v>41180 MD-RADL Musculoskeletal</v>
      </c>
      <c r="B119" s="9" t="str">
        <f>Recoveries!B119</f>
        <v>41180</v>
      </c>
      <c r="C119" s="9" t="str">
        <f>Recoveries!C119</f>
        <v>MD-RADL Musculoskeletal</v>
      </c>
      <c r="D119" s="27" t="str">
        <f>Recoveries!D119</f>
        <v>All RADL Orgs</v>
      </c>
      <c r="E119" s="9" t="str">
        <f>Recoveries!E119</f>
        <v>Medicine</v>
      </c>
      <c r="F119" s="15">
        <v>837.82</v>
      </c>
      <c r="G119" s="15">
        <v>256.64</v>
      </c>
      <c r="H119" s="15">
        <v>256.65999999999985</v>
      </c>
      <c r="I119" s="15">
        <v>6288.1</v>
      </c>
      <c r="J119" s="15">
        <v>1949.8900000000003</v>
      </c>
      <c r="K119" s="15">
        <v>1949.9099999999999</v>
      </c>
      <c r="L119" s="15">
        <v>1949.9399999999987</v>
      </c>
      <c r="M119" s="15">
        <v>1949.8900000000012</v>
      </c>
      <c r="N119" s="15">
        <v>1949.9600000000009</v>
      </c>
      <c r="O119" s="15">
        <v>1949.9300000000003</v>
      </c>
      <c r="P119" s="15">
        <v>1949.9199999999983</v>
      </c>
      <c r="Q119" s="15">
        <f t="shared" si="1"/>
        <v>0</v>
      </c>
      <c r="R119" s="25">
        <f>IF(ISERROR(VLOOKUP($B119,[1]!Deans_Amt,4,FALSE)),0,VLOOKUP($B119,[1]!Deans_Amt,4,FALSE))</f>
        <v>21288.66</v>
      </c>
    </row>
    <row r="120" spans="1:19" hidden="1" outlineLevel="2" x14ac:dyDescent="0.25">
      <c r="A120" s="9" t="str">
        <f>Recoveries!A120</f>
        <v>41185 MD-RADL Neuroradiology</v>
      </c>
      <c r="B120" s="9" t="str">
        <f>Recoveries!B120</f>
        <v>41185</v>
      </c>
      <c r="C120" s="9" t="str">
        <f>Recoveries!C120</f>
        <v>MD-RADL Neuroradiology</v>
      </c>
      <c r="D120" s="27" t="str">
        <f>Recoveries!D120</f>
        <v>All RADL Orgs</v>
      </c>
      <c r="E120" s="9" t="str">
        <f>Recoveries!E120</f>
        <v>Medicine</v>
      </c>
      <c r="F120" s="15">
        <v>468.26</v>
      </c>
      <c r="G120" s="15">
        <v>0</v>
      </c>
      <c r="H120" s="15">
        <v>0</v>
      </c>
      <c r="I120" s="15">
        <v>-0.48000000000001819</v>
      </c>
      <c r="J120" s="15">
        <v>0</v>
      </c>
      <c r="K120" s="15">
        <v>484.22</v>
      </c>
      <c r="L120" s="15">
        <v>484.23</v>
      </c>
      <c r="M120" s="15">
        <v>965.57000000000016</v>
      </c>
      <c r="N120" s="15">
        <v>965.59999999999991</v>
      </c>
      <c r="O120" s="15">
        <v>965.66000000000031</v>
      </c>
      <c r="P120" s="15">
        <v>1126.08</v>
      </c>
      <c r="Q120" s="15">
        <f t="shared" si="1"/>
        <v>0</v>
      </c>
      <c r="R120" s="25">
        <f>IF(ISERROR(VLOOKUP($B120,[1]!Deans_Amt,4,FALSE)),0,VLOOKUP($B120,[1]!Deans_Amt,4,FALSE))</f>
        <v>5459.14</v>
      </c>
    </row>
    <row r="121" spans="1:19" hidden="1" outlineLevel="2" x14ac:dyDescent="0.25">
      <c r="A121" s="9" t="s">
        <v>725</v>
      </c>
      <c r="B121" s="9" t="str">
        <f>Recoveries!B121</f>
        <v>41186</v>
      </c>
      <c r="C121" s="9" t="str">
        <f>Recoveries!C121</f>
        <v>MD-RADL Interventional Neuroradiolo</v>
      </c>
      <c r="D121" s="27" t="str">
        <f>Recoveries!D121</f>
        <v>All RADL Orgs</v>
      </c>
      <c r="E121" s="9" t="str">
        <f>Recoveries!E121</f>
        <v>Medicine</v>
      </c>
      <c r="F121" s="15">
        <v>1314.34</v>
      </c>
      <c r="G121" s="15">
        <v>1686.7700000000002</v>
      </c>
      <c r="H121" s="15">
        <v>874.07999999999993</v>
      </c>
      <c r="I121" s="15">
        <v>1310.1600000000003</v>
      </c>
      <c r="J121" s="15">
        <v>889.9399999999996</v>
      </c>
      <c r="K121" s="15">
        <v>873.44999999999982</v>
      </c>
      <c r="L121" s="15">
        <v>1094.0500000000002</v>
      </c>
      <c r="M121" s="15">
        <v>883.10999999999967</v>
      </c>
      <c r="N121" s="15">
        <v>2133.5400000000009</v>
      </c>
      <c r="O121" s="15">
        <v>1124.92</v>
      </c>
      <c r="P121" s="15">
        <v>2508.1299999999992</v>
      </c>
      <c r="Q121" s="15">
        <f t="shared" si="1"/>
        <v>2205.0199999999986</v>
      </c>
      <c r="R121" s="25">
        <f>IF(ISERROR(VLOOKUP($B121,[1]!Deans_Amt,4,FALSE)),0,VLOOKUP($B121,[1]!Deans_Amt,4,FALSE))</f>
        <v>16897.509999999998</v>
      </c>
      <c r="S121" s="23"/>
    </row>
    <row r="122" spans="1:19" hidden="1" outlineLevel="2" x14ac:dyDescent="0.25">
      <c r="A122" s="9" t="s">
        <v>698</v>
      </c>
      <c r="B122" s="9" t="str">
        <f>Recoveries!B122</f>
        <v>41190</v>
      </c>
      <c r="C122" s="9" t="str">
        <f>Recoveries!C122</f>
        <v>MD-RADL Nuclear Medicine</v>
      </c>
      <c r="D122" s="27" t="str">
        <f>Recoveries!D122</f>
        <v>All RADL Orgs</v>
      </c>
      <c r="E122" s="9" t="str">
        <f>Recoveries!E122</f>
        <v>Medicine</v>
      </c>
      <c r="F122" s="15">
        <v>1319.83</v>
      </c>
      <c r="G122" s="15">
        <v>1142.2600000000002</v>
      </c>
      <c r="H122" s="15">
        <v>3777.42</v>
      </c>
      <c r="I122" s="15">
        <v>355.44999999999982</v>
      </c>
      <c r="J122" s="15">
        <v>619.97999999999956</v>
      </c>
      <c r="K122" s="15">
        <v>580.82000000000062</v>
      </c>
      <c r="L122" s="15">
        <v>659.85000000000036</v>
      </c>
      <c r="M122" s="15">
        <v>622.76999999999862</v>
      </c>
      <c r="N122" s="15">
        <v>7873.0300000000007</v>
      </c>
      <c r="O122" s="15">
        <v>594.81000000000131</v>
      </c>
      <c r="P122" s="15">
        <v>1394.0499999999993</v>
      </c>
      <c r="Q122" s="15">
        <f t="shared" si="1"/>
        <v>725.09999999999854</v>
      </c>
      <c r="R122" s="25">
        <f>IF(ISERROR(VLOOKUP($B122,[1]!Deans_Amt,4,FALSE)),0,VLOOKUP($B122,[1]!Deans_Amt,4,FALSE))</f>
        <v>19665.37</v>
      </c>
    </row>
    <row r="123" spans="1:19" hidden="1" outlineLevel="2" x14ac:dyDescent="0.25">
      <c r="A123" s="9" t="str">
        <f>Recoveries!A123</f>
        <v xml:space="preserve">41195 MD-RADL Pediatric Rad </v>
      </c>
      <c r="B123" s="9" t="str">
        <f>Recoveries!B123</f>
        <v>41195</v>
      </c>
      <c r="C123" s="9" t="str">
        <f>Recoveries!C123</f>
        <v xml:space="preserve">MD-RADL Pediatric Rad </v>
      </c>
      <c r="D123" s="27" t="str">
        <f>Recoveries!D123</f>
        <v>All RADL Orgs</v>
      </c>
      <c r="E123" s="9" t="str">
        <f>Recoveries!E123</f>
        <v>Medicine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f t="shared" si="1"/>
        <v>0</v>
      </c>
      <c r="R123" s="25">
        <f>IF(ISERROR(VLOOKUP($B123,[1]!Deans_Amt,4,FALSE)),0,VLOOKUP($B123,[1]!Deans_Amt,4,FALSE))</f>
        <v>0</v>
      </c>
    </row>
    <row r="124" spans="1:19" hidden="1" outlineLevel="2" x14ac:dyDescent="0.25">
      <c r="A124" s="9" t="str">
        <f>Recoveries!A124</f>
        <v>41200 MD-RADL Rad Research</v>
      </c>
      <c r="B124" s="9" t="str">
        <f>Recoveries!B124</f>
        <v>41200</v>
      </c>
      <c r="C124" s="9" t="str">
        <f>Recoveries!C124</f>
        <v>MD-RADL Rad Research</v>
      </c>
      <c r="D124" s="27" t="str">
        <f>Recoveries!D124</f>
        <v>All RADL Orgs</v>
      </c>
      <c r="E124" s="9" t="str">
        <f>Recoveries!E124</f>
        <v>Medicine</v>
      </c>
      <c r="F124" s="15">
        <v>86609.91</v>
      </c>
      <c r="G124" s="15">
        <v>67469.929999999993</v>
      </c>
      <c r="H124" s="15">
        <v>52325.540000000008</v>
      </c>
      <c r="I124" s="15">
        <v>63081.929999999993</v>
      </c>
      <c r="J124" s="15">
        <v>51509.880000000005</v>
      </c>
      <c r="K124" s="15">
        <v>58720.380000000005</v>
      </c>
      <c r="L124" s="15">
        <v>48855.890000000014</v>
      </c>
      <c r="M124" s="15">
        <v>51719.949999999953</v>
      </c>
      <c r="N124" s="15">
        <v>62643.080000000016</v>
      </c>
      <c r="O124" s="15">
        <v>57067.739999999991</v>
      </c>
      <c r="P124" s="15">
        <v>59936.880000000005</v>
      </c>
      <c r="Q124" s="15">
        <f t="shared" si="1"/>
        <v>18993.5</v>
      </c>
      <c r="R124" s="41">
        <f>IF(ISERROR(VLOOKUP($B124,[1]!Deans_Amt,4,FALSE)),0,VLOOKUP($B124,[1]!Deans_Amt,4,FALSE))</f>
        <v>678934.61</v>
      </c>
    </row>
    <row r="125" spans="1:19" hidden="1" outlineLevel="2" x14ac:dyDescent="0.25">
      <c r="A125" s="9" t="str">
        <f>Recoveries!A125</f>
        <v>41210 MD-SURG Surgery, Admin</v>
      </c>
      <c r="B125" s="9" t="str">
        <f>Recoveries!B125</f>
        <v>41210</v>
      </c>
      <c r="C125" s="9" t="str">
        <f>Recoveries!C125</f>
        <v>MD-SURG Surgery, Admin</v>
      </c>
      <c r="D125" s="27" t="str">
        <f>Recoveries!D125</f>
        <v>All SURG Orgs</v>
      </c>
      <c r="E125" s="9" t="str">
        <f>Recoveries!E125</f>
        <v>Medicine</v>
      </c>
      <c r="F125" s="15">
        <v>62407.67</v>
      </c>
      <c r="G125" s="15">
        <v>28665.160000000003</v>
      </c>
      <c r="H125" s="15">
        <v>25970.089999999997</v>
      </c>
      <c r="I125" s="15">
        <v>27739.289999999994</v>
      </c>
      <c r="J125" s="15">
        <v>27790.22</v>
      </c>
      <c r="K125" s="15">
        <v>22016.119999999995</v>
      </c>
      <c r="L125" s="15">
        <v>22318.410000000003</v>
      </c>
      <c r="M125" s="15">
        <v>24684.630000000005</v>
      </c>
      <c r="N125" s="15">
        <v>25551.660000000003</v>
      </c>
      <c r="O125" s="15">
        <v>17745.869999999995</v>
      </c>
      <c r="P125" s="15">
        <v>11103.669999999984</v>
      </c>
      <c r="Q125" s="15">
        <f t="shared" si="1"/>
        <v>9972.0100000000093</v>
      </c>
      <c r="R125" s="41">
        <f>IF(ISERROR(VLOOKUP($B125,[1]!Deans_Amt,4,FALSE)),0,VLOOKUP($B125,[1]!Deans_Amt,4,FALSE))</f>
        <v>305964.79999999999</v>
      </c>
    </row>
    <row r="126" spans="1:19" hidden="1" outlineLevel="2" x14ac:dyDescent="0.25">
      <c r="A126" s="46" t="s">
        <v>723</v>
      </c>
      <c r="B126" s="9" t="str">
        <f>Recoveries!B126</f>
        <v>41213</v>
      </c>
      <c r="C126" s="9" t="str">
        <f>Recoveries!C126</f>
        <v>MD-SURG Research</v>
      </c>
      <c r="D126" s="27" t="str">
        <f>Recoveries!D126</f>
        <v>All SURG Orgs</v>
      </c>
      <c r="E126" s="9" t="str">
        <f>Recoveries!E126</f>
        <v>Medicine</v>
      </c>
      <c r="F126" s="15">
        <v>24171.32</v>
      </c>
      <c r="G126" s="15">
        <v>81469.790000000008</v>
      </c>
      <c r="H126" s="15">
        <v>23626.829999999987</v>
      </c>
      <c r="I126" s="15">
        <v>32669.559999999998</v>
      </c>
      <c r="J126" s="15">
        <v>32968.390000000014</v>
      </c>
      <c r="K126" s="15">
        <v>47153.109999999986</v>
      </c>
      <c r="L126" s="15">
        <v>40288.359999999986</v>
      </c>
      <c r="M126" s="15">
        <v>51570.880000000005</v>
      </c>
      <c r="N126" s="15">
        <v>112846.71000000002</v>
      </c>
      <c r="O126" s="15">
        <v>37584.77999999997</v>
      </c>
      <c r="P126" s="15">
        <v>45220.160000000033</v>
      </c>
      <c r="Q126" s="15">
        <f t="shared" si="1"/>
        <v>28020.309999999939</v>
      </c>
      <c r="R126" s="41">
        <f>IF(ISERROR(VLOOKUP($B126,[1]!Deans_Amt,4,FALSE)),0,VLOOKUP($B126,[1]!Deans_Amt,4,FALSE))</f>
        <v>557590.19999999995</v>
      </c>
      <c r="S126" s="23"/>
    </row>
    <row r="127" spans="1:19" hidden="1" outlineLevel="2" x14ac:dyDescent="0.25">
      <c r="A127" s="9" t="str">
        <f>Recoveries!A127</f>
        <v>41215 MD-SURG General Surgery</v>
      </c>
      <c r="B127" s="9" t="str">
        <f>Recoveries!B127</f>
        <v>41215</v>
      </c>
      <c r="C127" s="9" t="str">
        <f>Recoveries!C127</f>
        <v>MD-SURG General Surgery</v>
      </c>
      <c r="D127" s="27" t="str">
        <f>Recoveries!D127</f>
        <v>All SURG Orgs</v>
      </c>
      <c r="E127" s="9" t="str">
        <f>Recoveries!E127</f>
        <v>Medicine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247.34</v>
      </c>
      <c r="M127" s="15">
        <v>494.68999999999994</v>
      </c>
      <c r="N127" s="15">
        <v>272.08000000000004</v>
      </c>
      <c r="O127" s="15">
        <v>0</v>
      </c>
      <c r="P127" s="15">
        <v>0</v>
      </c>
      <c r="Q127" s="15">
        <f t="shared" si="1"/>
        <v>0</v>
      </c>
      <c r="R127" s="25">
        <f>IF(ISERROR(VLOOKUP($B127,[1]!Deans_Amt,4,FALSE)),0,VLOOKUP($B127,[1]!Deans_Amt,4,FALSE))</f>
        <v>1014.11</v>
      </c>
    </row>
    <row r="128" spans="1:19" hidden="1" outlineLevel="2" x14ac:dyDescent="0.25">
      <c r="A128" s="9" t="str">
        <f>Recoveries!A128</f>
        <v>41217 MD-SURG Acute Care &amp; Trauma</v>
      </c>
      <c r="B128" s="9" t="str">
        <f>Recoveries!B128</f>
        <v>41217</v>
      </c>
      <c r="C128" s="9" t="str">
        <f>Recoveries!C128</f>
        <v>MD-SURG Acute Care &amp; Trauma</v>
      </c>
      <c r="D128" s="27" t="str">
        <f>Recoveries!D128</f>
        <v>All SURG Orgs</v>
      </c>
      <c r="E128" s="9" t="str">
        <f>Recoveries!E128</f>
        <v>Medicine</v>
      </c>
      <c r="F128" s="15">
        <v>-0.26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f t="shared" si="1"/>
        <v>0</v>
      </c>
      <c r="R128" s="25">
        <f>IF(ISERROR(VLOOKUP($B128,[1]!Deans_Amt,4,FALSE)),0,VLOOKUP($B128,[1]!Deans_Amt,4,FALSE))</f>
        <v>-0.26</v>
      </c>
    </row>
    <row r="129" spans="1:18" hidden="1" outlineLevel="2" x14ac:dyDescent="0.25">
      <c r="A129" s="9" t="str">
        <f>Recoveries!A129</f>
        <v>41220 MD-SURG Pediatric Surgery</v>
      </c>
      <c r="B129" s="9" t="str">
        <f>Recoveries!B129</f>
        <v>41220</v>
      </c>
      <c r="C129" s="9" t="str">
        <f>Recoveries!C129</f>
        <v>MD-SURG Pediatric Surgery</v>
      </c>
      <c r="D129" s="27" t="str">
        <f>Recoveries!D129</f>
        <v>All SURG Orgs</v>
      </c>
      <c r="E129" s="9" t="str">
        <f>Recoveries!E129</f>
        <v>Medicine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f t="shared" si="1"/>
        <v>0</v>
      </c>
      <c r="R129" s="25">
        <f>IF(ISERROR(VLOOKUP($B129,[1]!Deans_Amt,4,FALSE)),0,VLOOKUP($B129,[1]!Deans_Amt,4,FALSE))</f>
        <v>0</v>
      </c>
    </row>
    <row r="130" spans="1:18" hidden="1" outlineLevel="2" x14ac:dyDescent="0.25">
      <c r="A130" s="9" t="str">
        <f>Recoveries!A130</f>
        <v>41225 MD-SURG Surg Oncology</v>
      </c>
      <c r="B130" s="9" t="str">
        <f>Recoveries!B130</f>
        <v>41225</v>
      </c>
      <c r="C130" s="9" t="str">
        <f>Recoveries!C130</f>
        <v>MD-SURG Surg Oncology</v>
      </c>
      <c r="D130" s="27" t="str">
        <f>Recoveries!D130</f>
        <v>All SURG Orgs</v>
      </c>
      <c r="E130" s="9" t="str">
        <f>Recoveries!E130</f>
        <v>Medicine</v>
      </c>
      <c r="F130" s="15">
        <v>0</v>
      </c>
      <c r="G130" s="15">
        <v>0.01</v>
      </c>
      <c r="H130" s="15">
        <v>549.26</v>
      </c>
      <c r="I130" s="15">
        <v>189.87</v>
      </c>
      <c r="J130" s="15">
        <v>275.51</v>
      </c>
      <c r="K130" s="15">
        <v>659.70999999999992</v>
      </c>
      <c r="L130" s="15">
        <v>3911.9400000000005</v>
      </c>
      <c r="M130" s="15">
        <v>494.31999999999971</v>
      </c>
      <c r="N130" s="15">
        <v>166.73999999999978</v>
      </c>
      <c r="O130" s="15">
        <v>387.26000000000022</v>
      </c>
      <c r="P130" s="15">
        <v>5751.44</v>
      </c>
      <c r="Q130" s="15">
        <f t="shared" si="1"/>
        <v>4235.9100000000017</v>
      </c>
      <c r="R130" s="25">
        <f>IF(ISERROR(VLOOKUP($B130,[1]!Deans_Amt,4,FALSE)),0,VLOOKUP($B130,[1]!Deans_Amt,4,FALSE))</f>
        <v>16621.97</v>
      </c>
    </row>
    <row r="131" spans="1:18" hidden="1" outlineLevel="2" x14ac:dyDescent="0.25">
      <c r="A131" s="9" t="str">
        <f>Recoveries!A131</f>
        <v>41227 MD-SURG Breast &amp; Melanoma</v>
      </c>
      <c r="B131" s="9" t="str">
        <f>Recoveries!B131</f>
        <v>41227</v>
      </c>
      <c r="C131" s="9" t="str">
        <f>Recoveries!C131</f>
        <v>MD-SURG Breast &amp; Melanoma</v>
      </c>
      <c r="D131" s="27" t="str">
        <f>Recoveries!D131</f>
        <v>All SURG Orgs</v>
      </c>
      <c r="E131" s="9" t="str">
        <f>Recoveries!E131</f>
        <v>Medicine</v>
      </c>
      <c r="F131" s="15">
        <v>14440.19</v>
      </c>
      <c r="G131" s="15">
        <v>11859.12</v>
      </c>
      <c r="H131" s="15">
        <v>8749.5499999999993</v>
      </c>
      <c r="I131" s="15">
        <v>10505.269999999997</v>
      </c>
      <c r="J131" s="15">
        <v>11965.96</v>
      </c>
      <c r="K131" s="15">
        <v>11160.14</v>
      </c>
      <c r="L131" s="15">
        <v>9236.2100000000064</v>
      </c>
      <c r="M131" s="15">
        <v>12610.300000000003</v>
      </c>
      <c r="N131" s="15">
        <v>12751.970000000001</v>
      </c>
      <c r="O131" s="15">
        <v>10688.779999999999</v>
      </c>
      <c r="P131" s="15">
        <v>17665.719999999987</v>
      </c>
      <c r="Q131" s="15">
        <f t="shared" si="1"/>
        <v>2814.8600000000151</v>
      </c>
      <c r="R131" s="25">
        <f>IF(ISERROR(VLOOKUP($B131,[1]!Deans_Amt,4,FALSE)),0,VLOOKUP($B131,[1]!Deans_Amt,4,FALSE))</f>
        <v>134448.07</v>
      </c>
    </row>
    <row r="132" spans="1:18" hidden="1" outlineLevel="2" x14ac:dyDescent="0.25">
      <c r="A132" s="9" t="str">
        <f>Recoveries!A132</f>
        <v>41230 MD-SURG TCV Surgery</v>
      </c>
      <c r="B132" s="9" t="str">
        <f>Recoveries!B132</f>
        <v>41230</v>
      </c>
      <c r="C132" s="9" t="str">
        <f>Recoveries!C132</f>
        <v>MD-SURG TCV Surgery</v>
      </c>
      <c r="D132" s="27" t="str">
        <f>Recoveries!D132</f>
        <v>All SURG Orgs</v>
      </c>
      <c r="E132" s="9" t="str">
        <f>Recoveries!E132</f>
        <v>Medicine</v>
      </c>
      <c r="F132" s="15">
        <v>14817.95</v>
      </c>
      <c r="G132" s="15">
        <v>18636.759999999998</v>
      </c>
      <c r="H132" s="15">
        <v>13471.590000000004</v>
      </c>
      <c r="I132" s="15">
        <v>14165.379999999997</v>
      </c>
      <c r="J132" s="15">
        <v>9109.1700000000055</v>
      </c>
      <c r="K132" s="15">
        <v>7646.7599999999948</v>
      </c>
      <c r="L132" s="15">
        <v>8794.1900000000023</v>
      </c>
      <c r="M132" s="15">
        <v>8340.7099999999919</v>
      </c>
      <c r="N132" s="15">
        <v>9033.0800000000017</v>
      </c>
      <c r="O132" s="15">
        <v>5340.4900000000052</v>
      </c>
      <c r="P132" s="15">
        <v>5995.6399999999994</v>
      </c>
      <c r="Q132" s="15">
        <f t="shared" si="1"/>
        <v>3609.2299999999959</v>
      </c>
      <c r="R132" s="25">
        <f>IF(ISERROR(VLOOKUP($B132,[1]!Deans_Amt,4,FALSE)),0,VLOOKUP($B132,[1]!Deans_Amt,4,FALSE))</f>
        <v>118960.95</v>
      </c>
    </row>
    <row r="133" spans="1:18" hidden="1" outlineLevel="2" x14ac:dyDescent="0.25">
      <c r="A133" s="9" t="str">
        <f>Recoveries!A133</f>
        <v>41233 MD-SURG Thoracic Surgery</v>
      </c>
      <c r="B133" s="9" t="str">
        <f>Recoveries!B133</f>
        <v>41233</v>
      </c>
      <c r="C133" s="9" t="str">
        <f>Recoveries!C133</f>
        <v>MD-SURG Thoracic Surgery</v>
      </c>
      <c r="D133" s="27" t="str">
        <f>Recoveries!D133</f>
        <v>All SURG Orgs</v>
      </c>
      <c r="E133" s="9" t="str">
        <f>Recoveries!E133</f>
        <v>Medicine</v>
      </c>
      <c r="F133" s="15">
        <v>157.35</v>
      </c>
      <c r="G133" s="15">
        <v>93.800000000000011</v>
      </c>
      <c r="H133" s="15">
        <v>270.52999999999997</v>
      </c>
      <c r="I133" s="15">
        <v>1001.6899999999999</v>
      </c>
      <c r="J133" s="15">
        <v>1340.7400000000002</v>
      </c>
      <c r="K133" s="15">
        <v>1217.0999999999999</v>
      </c>
      <c r="L133" s="15">
        <v>1606.17</v>
      </c>
      <c r="M133" s="15">
        <v>415.53999999999996</v>
      </c>
      <c r="N133" s="15">
        <v>2247.1100000000006</v>
      </c>
      <c r="O133" s="15">
        <v>950.15999999999985</v>
      </c>
      <c r="P133" s="15">
        <v>533.6299999999992</v>
      </c>
      <c r="Q133" s="15">
        <f t="shared" ref="Q133:Q201" si="2">R133-SUM(F133:P133)</f>
        <v>1187.2399999999998</v>
      </c>
      <c r="R133" s="25">
        <f>IF(ISERROR(VLOOKUP($B133,[1]!Deans_Amt,4,FALSE)),0,VLOOKUP($B133,[1]!Deans_Amt,4,FALSE))</f>
        <v>11021.06</v>
      </c>
    </row>
    <row r="134" spans="1:18" hidden="1" outlineLevel="2" x14ac:dyDescent="0.25">
      <c r="A134" s="9" t="str">
        <f>Recoveries!A134</f>
        <v>41235 MD-SURG Transplantation</v>
      </c>
      <c r="B134" s="9" t="str">
        <f>Recoveries!B134</f>
        <v>41235</v>
      </c>
      <c r="C134" s="9" t="str">
        <f>Recoveries!C134</f>
        <v>MD-SURG Transplantation</v>
      </c>
      <c r="D134" s="27" t="str">
        <f>Recoveries!D134</f>
        <v>All SURG Orgs</v>
      </c>
      <c r="E134" s="9" t="str">
        <f>Recoveries!E134</f>
        <v>Medicine</v>
      </c>
      <c r="F134" s="15">
        <v>6236.48</v>
      </c>
      <c r="G134" s="15">
        <v>4521.91</v>
      </c>
      <c r="H134" s="15">
        <v>801.60000000000036</v>
      </c>
      <c r="I134" s="15">
        <v>4898.9699999999993</v>
      </c>
      <c r="J134" s="15">
        <v>3252.5</v>
      </c>
      <c r="K134" s="15">
        <v>2729.7000000000007</v>
      </c>
      <c r="L134" s="15">
        <v>3659.2000000000007</v>
      </c>
      <c r="M134" s="15">
        <v>4726.82</v>
      </c>
      <c r="N134" s="15">
        <v>6089.9499999999971</v>
      </c>
      <c r="O134" s="15">
        <v>6169.7400000000052</v>
      </c>
      <c r="P134" s="15">
        <v>6438.2299999999959</v>
      </c>
      <c r="Q134" s="15">
        <f t="shared" si="2"/>
        <v>5688.7799999999988</v>
      </c>
      <c r="R134" s="25">
        <f>IF(ISERROR(VLOOKUP($B134,[1]!Deans_Amt,4,FALSE)),0,VLOOKUP($B134,[1]!Deans_Amt,4,FALSE))</f>
        <v>55213.88</v>
      </c>
    </row>
    <row r="135" spans="1:18" hidden="1" outlineLevel="2" x14ac:dyDescent="0.25">
      <c r="A135" s="9" t="str">
        <f>Recoveries!A135</f>
        <v>41237 MD-SURG Vascular Surgery</v>
      </c>
      <c r="B135" s="9" t="str">
        <f>Recoveries!B135</f>
        <v>41237</v>
      </c>
      <c r="C135" s="9" t="str">
        <f>Recoveries!C135</f>
        <v>MD-SURG Vascular Surgery</v>
      </c>
      <c r="D135" s="27" t="str">
        <f>Recoveries!D135</f>
        <v>All SURG Orgs</v>
      </c>
      <c r="E135" s="9" t="str">
        <f>Recoveries!E135</f>
        <v>Medicine</v>
      </c>
      <c r="F135" s="15">
        <v>269.39999999999998</v>
      </c>
      <c r="G135" s="15">
        <v>496.85</v>
      </c>
      <c r="H135" s="15">
        <v>1732.77</v>
      </c>
      <c r="I135" s="15">
        <v>824.80000000000018</v>
      </c>
      <c r="J135" s="15">
        <v>35.669999999999618</v>
      </c>
      <c r="K135" s="15">
        <v>21.180000000000291</v>
      </c>
      <c r="L135" s="15">
        <v>124.34999999999991</v>
      </c>
      <c r="M135" s="15">
        <v>348.28999999999996</v>
      </c>
      <c r="N135" s="15">
        <v>1159.2400000000002</v>
      </c>
      <c r="O135" s="15">
        <v>1335.7799999999997</v>
      </c>
      <c r="P135" s="15">
        <v>704.73999999999978</v>
      </c>
      <c r="Q135" s="15">
        <f t="shared" si="2"/>
        <v>224.72000000000025</v>
      </c>
      <c r="R135" s="25">
        <f>IF(ISERROR(VLOOKUP($B135,[1]!Deans_Amt,4,FALSE)),0,VLOOKUP($B135,[1]!Deans_Amt,4,FALSE))</f>
        <v>7277.79</v>
      </c>
    </row>
    <row r="136" spans="1:18" hidden="1" outlineLevel="2" x14ac:dyDescent="0.25">
      <c r="A136" s="9" t="str">
        <f>Recoveries!A136</f>
        <v>41255 MD-UROL Urology, General</v>
      </c>
      <c r="B136" s="9" t="str">
        <f>Recoveries!B136</f>
        <v>41255</v>
      </c>
      <c r="C136" s="9" t="str">
        <f>Recoveries!C136</f>
        <v>MD-UROL Urology, General</v>
      </c>
      <c r="D136" s="27" t="str">
        <f>Recoveries!D136</f>
        <v>All UROL Orgs</v>
      </c>
      <c r="E136" s="9" t="str">
        <f>Recoveries!E136</f>
        <v>Medicine</v>
      </c>
      <c r="F136" s="15">
        <v>556.25</v>
      </c>
      <c r="G136" s="15">
        <v>30.840000000000032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5867.29</v>
      </c>
      <c r="N136" s="15">
        <v>0</v>
      </c>
      <c r="O136" s="15">
        <v>0</v>
      </c>
      <c r="P136" s="15">
        <v>0</v>
      </c>
      <c r="Q136" s="15">
        <f t="shared" si="2"/>
        <v>0</v>
      </c>
      <c r="R136" s="25">
        <f>IF(ISERROR(VLOOKUP($B136,[1]!Deans_Amt,4,FALSE)),0,VLOOKUP($B136,[1]!Deans_Amt,4,FALSE))</f>
        <v>6454.38</v>
      </c>
    </row>
    <row r="137" spans="1:18" hidden="1" outlineLevel="2" x14ac:dyDescent="0.25">
      <c r="A137" s="9" t="str">
        <f>Recoveries!A137</f>
        <v>41275 MD-DHCR Medicine</v>
      </c>
      <c r="B137" s="9" t="str">
        <f>Recoveries!B137</f>
        <v>41275</v>
      </c>
      <c r="C137" s="9" t="str">
        <f>Recoveries!C137</f>
        <v>MD-DHCR Medicine</v>
      </c>
      <c r="D137" s="27" t="str">
        <f>Recoveries!D137</f>
        <v>MD-DHCR Medicine</v>
      </c>
      <c r="E137" s="9" t="str">
        <f>Recoveries!E137</f>
        <v>Medicine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f t="shared" si="2"/>
        <v>0</v>
      </c>
      <c r="R137" s="25">
        <f>IF(ISERROR(VLOOKUP($B137,[1]!Deans_Amt,4,FALSE)),0,VLOOKUP($B137,[1]!Deans_Amt,4,FALSE))</f>
        <v>0</v>
      </c>
    </row>
    <row r="138" spans="1:18" outlineLevel="1" collapsed="1" x14ac:dyDescent="0.25">
      <c r="E138" s="11" t="s">
        <v>747</v>
      </c>
      <c r="F138" s="15">
        <f>SUBTOTAL(9,F4:F137)</f>
        <v>5884494.7200000025</v>
      </c>
      <c r="G138" s="15">
        <f>SUBTOTAL(9,G4:G137)</f>
        <v>4303835.4399999995</v>
      </c>
      <c r="H138" s="15">
        <f>SUBTOTAL(9,H4:H137)</f>
        <v>3867729.4300000006</v>
      </c>
      <c r="I138" s="15">
        <f>SUBTOTAL(9,I4:I137)</f>
        <v>4832192.2199999988</v>
      </c>
      <c r="J138" s="15">
        <f>SUBTOTAL(9,J4:J137)</f>
        <v>3648346.1099999994</v>
      </c>
      <c r="K138" s="15">
        <f>SUBTOTAL(9,K4:K137)</f>
        <v>4115369.1800000006</v>
      </c>
      <c r="L138" s="15">
        <f>SUBTOTAL(9,L4:L137)</f>
        <v>3452978.3599999994</v>
      </c>
      <c r="M138" s="15">
        <f>SUBTOTAL(9,M4:M137)</f>
        <v>4140233.149999999</v>
      </c>
      <c r="N138" s="15">
        <f>SUBTOTAL(9,N4:N137)</f>
        <v>4591491.5500000017</v>
      </c>
      <c r="O138" s="15">
        <f>SUBTOTAL(9,O4:O137)</f>
        <v>4027676.1199999987</v>
      </c>
      <c r="P138" s="15">
        <f>SUBTOTAL(9,P4:P137)</f>
        <v>3977065.83</v>
      </c>
      <c r="Q138" s="15">
        <f>SUBTOTAL(9,Q4:Q137)</f>
        <v>2098463.6300000004</v>
      </c>
      <c r="R138" s="25">
        <f>SUBTOTAL(9,R4:R137)</f>
        <v>48939875.739999995</v>
      </c>
    </row>
    <row r="139" spans="1:18" outlineLevel="1" x14ac:dyDescent="0.25"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f t="shared" si="2"/>
        <v>0</v>
      </c>
      <c r="R139" s="25">
        <f>IF(ISERROR(VLOOKUP($B139,[1]!Deans_Amt,4,FALSE)),0,VLOOKUP($B139,[1]!Deans_Amt,4,FALSE))</f>
        <v>0</v>
      </c>
    </row>
    <row r="140" spans="1:18" hidden="1" outlineLevel="2" x14ac:dyDescent="0.25">
      <c r="A140" s="9" t="str">
        <f>Recoveries!A140</f>
        <v>31100 AR-Deans Office</v>
      </c>
      <c r="B140" s="9" t="str">
        <f>Recoveries!B140</f>
        <v>31100</v>
      </c>
      <c r="C140" s="9" t="str">
        <f>Recoveries!C140</f>
        <v>AR-Deans Office</v>
      </c>
      <c r="D140" s="27" t="str">
        <f>Recoveries!D140</f>
        <v>AR-Deans Office</v>
      </c>
      <c r="E140" s="9" t="str">
        <f>Recoveries!E140</f>
        <v>Other Schools</v>
      </c>
      <c r="F140" s="15">
        <v>550.07000000000005</v>
      </c>
      <c r="G140" s="15">
        <v>279.64999999999998</v>
      </c>
      <c r="H140" s="15">
        <v>516.8599999999999</v>
      </c>
      <c r="I140" s="15">
        <v>516.80000000000018</v>
      </c>
      <c r="J140" s="15">
        <v>516.85999999999967</v>
      </c>
      <c r="K140" s="15">
        <v>516.82000000000016</v>
      </c>
      <c r="L140" s="15">
        <v>516.76000000000022</v>
      </c>
      <c r="M140" s="15">
        <v>516.85999999999967</v>
      </c>
      <c r="N140" s="15">
        <v>734.92000000000053</v>
      </c>
      <c r="O140" s="15">
        <v>766.79999999999927</v>
      </c>
      <c r="P140" s="15">
        <v>532.78000000000065</v>
      </c>
      <c r="Q140" s="15">
        <f t="shared" si="2"/>
        <v>35923.159999999996</v>
      </c>
      <c r="R140" s="25">
        <f>IF(ISERROR(VLOOKUP($B140,[1]!Deans_Amt,4,FALSE)),0,VLOOKUP($B140,[1]!Deans_Amt,4,FALSE))</f>
        <v>41888.339999999997</v>
      </c>
    </row>
    <row r="141" spans="1:18" hidden="1" outlineLevel="2" x14ac:dyDescent="0.25">
      <c r="A141" s="9" t="str">
        <f>Recoveries!A141</f>
        <v>31101 AR-Computing Technologies</v>
      </c>
      <c r="B141" s="9" t="str">
        <f>Recoveries!B141</f>
        <v>31101</v>
      </c>
      <c r="C141" s="9" t="str">
        <f>Recoveries!C141</f>
        <v>AR-Computing Technologies</v>
      </c>
      <c r="D141" s="27" t="str">
        <f>Recoveries!D141</f>
        <v>Architecture</v>
      </c>
      <c r="E141" s="9" t="str">
        <f>Recoveries!E141</f>
        <v>Other Schools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f t="shared" si="2"/>
        <v>0</v>
      </c>
      <c r="R141" s="25">
        <f>IF(ISERROR(VLOOKUP($B141,[1]!Deans_Amt,4,FALSE)),0,VLOOKUP($B141,[1]!Deans_Amt,4,FALSE))</f>
        <v>0</v>
      </c>
    </row>
    <row r="142" spans="1:18" hidden="1" outlineLevel="2" x14ac:dyDescent="0.25">
      <c r="A142" s="9" t="str">
        <f>Recoveries!A142</f>
        <v>31105 AR-Landscape Dept</v>
      </c>
      <c r="B142" s="9" t="str">
        <f>Recoveries!B142</f>
        <v>31105</v>
      </c>
      <c r="C142" s="9" t="str">
        <f>Recoveries!C142</f>
        <v>AR-Landscape Dept</v>
      </c>
      <c r="D142" s="27" t="str">
        <f>Recoveries!D142</f>
        <v>Architecture</v>
      </c>
      <c r="E142" s="9" t="str">
        <f>Recoveries!E142</f>
        <v>Other Schools</v>
      </c>
      <c r="F142" s="15">
        <v>182.66</v>
      </c>
      <c r="G142" s="15">
        <v>52.180000000000007</v>
      </c>
      <c r="H142" s="15">
        <v>42.880000000000024</v>
      </c>
      <c r="I142" s="15">
        <v>0</v>
      </c>
      <c r="J142" s="15">
        <v>0</v>
      </c>
      <c r="K142" s="15">
        <v>1522.44</v>
      </c>
      <c r="L142" s="15">
        <v>427.80999999999972</v>
      </c>
      <c r="M142" s="15">
        <v>1248.5300000000002</v>
      </c>
      <c r="N142" s="15">
        <v>3714.5699999999997</v>
      </c>
      <c r="O142" s="15">
        <v>932.73000000000047</v>
      </c>
      <c r="P142" s="15">
        <v>1018.4099999999989</v>
      </c>
      <c r="Q142" s="15">
        <f t="shared" si="2"/>
        <v>4954.2900000000009</v>
      </c>
      <c r="R142" s="25">
        <f>IF(ISERROR(VLOOKUP($B142,[1]!Deans_Amt,4,FALSE)),0,VLOOKUP($B142,[1]!Deans_Amt,4,FALSE))</f>
        <v>14096.5</v>
      </c>
    </row>
    <row r="143" spans="1:18" hidden="1" outlineLevel="2" x14ac:dyDescent="0.25">
      <c r="A143" s="9" t="str">
        <f>Recoveries!A143</f>
        <v>31110 AR-Planning Dept</v>
      </c>
      <c r="B143" s="9" t="str">
        <f>Recoveries!B143</f>
        <v>31110</v>
      </c>
      <c r="C143" s="9" t="str">
        <f>Recoveries!C143</f>
        <v>AR-Planning Dept</v>
      </c>
      <c r="D143" s="27" t="str">
        <f>Recoveries!D143</f>
        <v>Architecture</v>
      </c>
      <c r="E143" s="9" t="str">
        <f>Recoveries!E143</f>
        <v>Other Schools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f t="shared" si="2"/>
        <v>2371.65</v>
      </c>
      <c r="R143" s="25">
        <f>IF(ISERROR(VLOOKUP($B143,[1]!Deans_Amt,4,FALSE)),0,VLOOKUP($B143,[1]!Deans_Amt,4,FALSE))</f>
        <v>2371.65</v>
      </c>
    </row>
    <row r="144" spans="1:18" hidden="1" outlineLevel="2" x14ac:dyDescent="0.25">
      <c r="A144" s="9" t="str">
        <f>Recoveries!A144</f>
        <v>31115 AR-Arch History Dept</v>
      </c>
      <c r="B144" s="9" t="str">
        <f>Recoveries!B144</f>
        <v>31115</v>
      </c>
      <c r="C144" s="9" t="str">
        <f>Recoveries!C144</f>
        <v>AR-Arch History Dept</v>
      </c>
      <c r="D144" s="27" t="str">
        <f>Recoveries!D144</f>
        <v>Architecture</v>
      </c>
      <c r="E144" s="9" t="str">
        <f>Recoveries!E144</f>
        <v>Other Schools</v>
      </c>
      <c r="F144" s="15">
        <v>-2029.81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f t="shared" si="2"/>
        <v>0</v>
      </c>
      <c r="R144" s="25">
        <f>IF(ISERROR(VLOOKUP($B144,[1]!Deans_Amt,4,FALSE)),0,VLOOKUP($B144,[1]!Deans_Amt,4,FALSE))</f>
        <v>-2029.81</v>
      </c>
    </row>
    <row r="145" spans="1:20" hidden="1" outlineLevel="2" x14ac:dyDescent="0.25">
      <c r="A145" s="9" t="str">
        <f>Recoveries!A145</f>
        <v>31120 AR-Arch Dept</v>
      </c>
      <c r="B145" s="9" t="str">
        <f>Recoveries!B145</f>
        <v>31120</v>
      </c>
      <c r="C145" s="9" t="str">
        <f>Recoveries!C145</f>
        <v>AR-Arch Dept</v>
      </c>
      <c r="D145" s="27" t="str">
        <f>Recoveries!D145</f>
        <v>Architecture</v>
      </c>
      <c r="E145" s="9" t="str">
        <f>Recoveries!E145</f>
        <v>Other Schools</v>
      </c>
      <c r="F145" s="15">
        <v>206.84</v>
      </c>
      <c r="G145" s="15">
        <v>13912.44</v>
      </c>
      <c r="H145" s="15">
        <v>254.79999999999927</v>
      </c>
      <c r="I145" s="15">
        <v>386.25</v>
      </c>
      <c r="J145" s="15">
        <v>2838.3999999999996</v>
      </c>
      <c r="K145" s="15">
        <v>2375.8300000000017</v>
      </c>
      <c r="L145" s="15">
        <v>1407.2999999999993</v>
      </c>
      <c r="M145" s="15">
        <v>1669.6399999999994</v>
      </c>
      <c r="N145" s="15">
        <v>830.25</v>
      </c>
      <c r="O145" s="15">
        <v>-12.470000000001164</v>
      </c>
      <c r="P145" s="15">
        <v>0</v>
      </c>
      <c r="Q145" s="15">
        <f t="shared" si="2"/>
        <v>1870.3300000000017</v>
      </c>
      <c r="R145" s="25">
        <f>IF(ISERROR(VLOOKUP($B145,[1]!Deans_Amt,4,FALSE)),0,VLOOKUP($B145,[1]!Deans_Amt,4,FALSE))</f>
        <v>25739.61</v>
      </c>
    </row>
    <row r="146" spans="1:20" hidden="1" outlineLevel="2" x14ac:dyDescent="0.25">
      <c r="A146" s="9" t="str">
        <f>Recoveries!A146</f>
        <v>31125 AR-Environ Negotiation</v>
      </c>
      <c r="B146" s="9" t="str">
        <f>Recoveries!B146</f>
        <v>31125</v>
      </c>
      <c r="C146" s="9" t="str">
        <f>Recoveries!C146</f>
        <v>AR-Environ Negotiation</v>
      </c>
      <c r="D146" s="27" t="str">
        <f>Recoveries!D146</f>
        <v>Architecture</v>
      </c>
      <c r="E146" s="9" t="str">
        <f>Recoveries!E146</f>
        <v>Other Schools</v>
      </c>
      <c r="F146" s="15">
        <v>1693.46</v>
      </c>
      <c r="G146" s="15">
        <v>8978.3300000000017</v>
      </c>
      <c r="H146" s="15">
        <v>0</v>
      </c>
      <c r="I146" s="15">
        <v>7107.5799999999981</v>
      </c>
      <c r="J146" s="15">
        <v>0</v>
      </c>
      <c r="K146" s="15">
        <v>0</v>
      </c>
      <c r="L146" s="15">
        <v>7.3800000000010186</v>
      </c>
      <c r="M146" s="15">
        <v>154.70000000000073</v>
      </c>
      <c r="N146" s="15">
        <v>22770.880000000001</v>
      </c>
      <c r="O146" s="15">
        <v>-197.06999999999971</v>
      </c>
      <c r="P146" s="15">
        <v>5343.1399999999994</v>
      </c>
      <c r="Q146" s="15">
        <f t="shared" si="2"/>
        <v>7895.260000000002</v>
      </c>
      <c r="R146" s="25">
        <f>IF(ISERROR(VLOOKUP($B146,[1]!Deans_Amt,4,FALSE)),0,VLOOKUP($B146,[1]!Deans_Amt,4,FALSE))</f>
        <v>53753.66</v>
      </c>
    </row>
    <row r="147" spans="1:20" hidden="1" outlineLevel="2" x14ac:dyDescent="0.25">
      <c r="A147" s="9" t="str">
        <f>Recoveries!A147</f>
        <v>32000 MC-Dean's Admin</v>
      </c>
      <c r="B147" s="9" t="str">
        <f>Recoveries!B147</f>
        <v>32000</v>
      </c>
      <c r="C147" s="9" t="str">
        <f>Recoveries!C147</f>
        <v>MC-Dean's Admin</v>
      </c>
      <c r="D147" s="27" t="str">
        <f>Recoveries!D147</f>
        <v>Commerce</v>
      </c>
      <c r="E147" s="9" t="str">
        <f>Recoveries!E147</f>
        <v>Other Schools</v>
      </c>
      <c r="F147" s="15">
        <v>0</v>
      </c>
      <c r="G147" s="15">
        <v>0</v>
      </c>
      <c r="H147" s="15">
        <v>0</v>
      </c>
      <c r="I147" s="15">
        <v>4741.55</v>
      </c>
      <c r="J147" s="15">
        <v>7799.9999999999991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f t="shared" si="2"/>
        <v>0</v>
      </c>
      <c r="R147" s="25">
        <f>IF(ISERROR(VLOOKUP($B147,[1]!Deans_Amt,4,FALSE)),0,VLOOKUP($B147,[1]!Deans_Amt,4,FALSE))</f>
        <v>12541.55</v>
      </c>
    </row>
    <row r="148" spans="1:20" hidden="1" outlineLevel="2" x14ac:dyDescent="0.25">
      <c r="A148" s="9" t="str">
        <f>Recoveries!A148</f>
        <v>31135 LW-Law School Central</v>
      </c>
      <c r="B148" s="9" t="str">
        <f>Recoveries!B148</f>
        <v>31135</v>
      </c>
      <c r="C148" s="9" t="str">
        <f>Recoveries!C148</f>
        <v>LW-Law School Central</v>
      </c>
      <c r="D148" s="27" t="str">
        <f>Recoveries!D148</f>
        <v>Law</v>
      </c>
      <c r="E148" s="9" t="str">
        <f>Recoveries!E148</f>
        <v>Other Schools</v>
      </c>
      <c r="F148" s="15">
        <v>11458.19</v>
      </c>
      <c r="G148" s="15">
        <v>18466.489999999998</v>
      </c>
      <c r="H148" s="15">
        <v>12551.269999999997</v>
      </c>
      <c r="I148" s="15">
        <v>10913.230000000003</v>
      </c>
      <c r="J148" s="15">
        <v>10452.36</v>
      </c>
      <c r="K148" s="15">
        <v>6643.739999999998</v>
      </c>
      <c r="L148" s="15">
        <v>8983.4900000000052</v>
      </c>
      <c r="M148" s="15">
        <v>5978.7799999999988</v>
      </c>
      <c r="N148" s="15">
        <v>22344.97</v>
      </c>
      <c r="O148" s="15">
        <v>5721.0599999999977</v>
      </c>
      <c r="P148" s="15">
        <v>7664.8800000000047</v>
      </c>
      <c r="Q148" s="15">
        <f t="shared" si="2"/>
        <v>13073.960000000006</v>
      </c>
      <c r="R148" s="25">
        <f>IF(ISERROR(VLOOKUP($B148,[1]!Deans_Amt,4,FALSE)),0,VLOOKUP($B148,[1]!Deans_Amt,4,FALSE))</f>
        <v>134252.42000000001</v>
      </c>
    </row>
    <row r="149" spans="1:20" hidden="1" outlineLevel="2" x14ac:dyDescent="0.25">
      <c r="A149" s="9" t="s">
        <v>97</v>
      </c>
      <c r="B149" s="9" t="str">
        <f>Recoveries!B149</f>
        <v>40100</v>
      </c>
      <c r="C149" s="9" t="str">
        <f>Recoveries!C149</f>
        <v>NR-Nursing: Admin</v>
      </c>
      <c r="D149" s="27" t="str">
        <f>Recoveries!D149</f>
        <v>Nursing</v>
      </c>
      <c r="E149" s="9" t="str">
        <f>Recoveries!E149</f>
        <v>Other Schools</v>
      </c>
      <c r="F149" s="15">
        <v>35449.440000000002</v>
      </c>
      <c r="G149" s="15">
        <v>54692.06</v>
      </c>
      <c r="H149" s="15">
        <v>31233.789999999994</v>
      </c>
      <c r="I149" s="15">
        <v>58765.289999999994</v>
      </c>
      <c r="J149" s="15">
        <v>45128.420000000013</v>
      </c>
      <c r="K149" s="15">
        <v>62098.020000000019</v>
      </c>
      <c r="L149" s="15">
        <v>39120.479999999981</v>
      </c>
      <c r="M149" s="15">
        <v>51657.619999999995</v>
      </c>
      <c r="N149" s="15">
        <v>35814.539999999979</v>
      </c>
      <c r="O149" s="15">
        <v>33876.530000000028</v>
      </c>
      <c r="P149" s="15">
        <v>29652.52999999997</v>
      </c>
      <c r="Q149" s="15">
        <f t="shared" si="2"/>
        <v>29914.320000000007</v>
      </c>
      <c r="R149" s="25">
        <f>IF(ISERROR(VLOOKUP($B149,[1]!Deans_Amt,4,FALSE)),0,VLOOKUP($B149,[1]!Deans_Amt,4,FALSE))</f>
        <v>507403.04</v>
      </c>
    </row>
    <row r="150" spans="1:20" hidden="1" outlineLevel="2" x14ac:dyDescent="0.25">
      <c r="A150" s="9" t="s">
        <v>688</v>
      </c>
      <c r="B150" s="9" t="str">
        <f>Recoveries!B150</f>
        <v>40105</v>
      </c>
      <c r="C150" s="9" t="str">
        <f>Recoveries!C150</f>
        <v>NR-Nursing: Faculty</v>
      </c>
      <c r="D150" s="27" t="str">
        <f>Recoveries!D150</f>
        <v>Nursing</v>
      </c>
      <c r="E150" s="9" t="str">
        <f>Recoveries!E150</f>
        <v>Other Schools</v>
      </c>
      <c r="F150" s="15">
        <v>13258.22</v>
      </c>
      <c r="G150" s="15">
        <v>20002.57</v>
      </c>
      <c r="H150" s="15">
        <v>6361.4000000000015</v>
      </c>
      <c r="I150" s="15">
        <v>6899.6999999999971</v>
      </c>
      <c r="J150" s="15">
        <v>5931.57</v>
      </c>
      <c r="K150" s="15">
        <v>6014.1299999999974</v>
      </c>
      <c r="L150" s="15">
        <v>2177.9200000000055</v>
      </c>
      <c r="M150" s="15">
        <v>5779.3799999999974</v>
      </c>
      <c r="N150" s="15">
        <v>5511.3999999999942</v>
      </c>
      <c r="O150" s="15">
        <v>-1004.179999999993</v>
      </c>
      <c r="P150" s="15">
        <v>5675.4700000000012</v>
      </c>
      <c r="Q150" s="15">
        <f t="shared" si="2"/>
        <v>9648.3699999999953</v>
      </c>
      <c r="R150" s="25">
        <f>IF(ISERROR(VLOOKUP($B150,[1]!Deans_Amt,4,FALSE)),0,VLOOKUP($B150,[1]!Deans_Amt,4,FALSE))</f>
        <v>86255.95</v>
      </c>
    </row>
    <row r="151" spans="1:20" outlineLevel="1" collapsed="1" x14ac:dyDescent="0.25">
      <c r="E151" s="11" t="s">
        <v>748</v>
      </c>
      <c r="F151" s="15">
        <f>SUBTOTAL(9,F140:F150)</f>
        <v>60769.070000000007</v>
      </c>
      <c r="G151" s="15">
        <f>SUBTOTAL(9,G140:G150)</f>
        <v>116383.72</v>
      </c>
      <c r="H151" s="15">
        <f>SUBTOTAL(9,H140:H150)</f>
        <v>50960.999999999993</v>
      </c>
      <c r="I151" s="15">
        <f>SUBTOTAL(9,I140:I150)</f>
        <v>89330.4</v>
      </c>
      <c r="J151" s="15">
        <f>SUBTOTAL(9,J140:J150)</f>
        <v>72667.610000000015</v>
      </c>
      <c r="K151" s="15">
        <f>SUBTOTAL(9,K140:K150)</f>
        <v>79170.98000000001</v>
      </c>
      <c r="L151" s="15">
        <f>SUBTOTAL(9,L140:L150)</f>
        <v>52641.139999999992</v>
      </c>
      <c r="M151" s="15">
        <f>SUBTOTAL(9,M140:M150)</f>
        <v>67005.50999999998</v>
      </c>
      <c r="N151" s="15">
        <f>SUBTOTAL(9,N140:N150)</f>
        <v>91721.52999999997</v>
      </c>
      <c r="O151" s="15">
        <f>SUBTOTAL(9,O140:O150)</f>
        <v>40083.400000000031</v>
      </c>
      <c r="P151" s="15">
        <f>SUBTOTAL(9,P140:P150)</f>
        <v>49887.209999999977</v>
      </c>
      <c r="Q151" s="15">
        <f>SUBTOTAL(9,Q140:Q150)</f>
        <v>105651.34000000001</v>
      </c>
      <c r="R151" s="25">
        <f>SUBTOTAL(9,R140:R150)</f>
        <v>876272.90999999992</v>
      </c>
    </row>
    <row r="152" spans="1:20" outlineLevel="1" x14ac:dyDescent="0.25"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f t="shared" si="2"/>
        <v>0</v>
      </c>
      <c r="R152" s="25">
        <f>IF(ISERROR(VLOOKUP($B152,[1]!Deans_Amt,4,FALSE)),0,VLOOKUP($B152,[1]!Deans_Amt,4,FALSE))</f>
        <v>0</v>
      </c>
    </row>
    <row r="153" spans="1:20" hidden="1" outlineLevel="2" x14ac:dyDescent="0.25">
      <c r="A153" s="9" t="str">
        <f>Recoveries!A153</f>
        <v>12140 WS-Controller</v>
      </c>
      <c r="B153" s="9" t="str">
        <f>Recoveries!B153</f>
        <v>12140</v>
      </c>
      <c r="C153" s="9" t="str">
        <f>Recoveries!C153</f>
        <v>WS-Controller</v>
      </c>
      <c r="D153" s="27" t="str">
        <f>Recoveries!D153</f>
        <v>WS-Controller</v>
      </c>
      <c r="E153" s="9" t="str">
        <f>Recoveries!E153</f>
        <v>UVA Wise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f t="shared" si="2"/>
        <v>0</v>
      </c>
      <c r="R153" s="25">
        <f>IF(ISERROR(VLOOKUP($B153,[1]!Deans_Amt,4,FALSE)),0,VLOOKUP($B153,[1]!Deans_Amt,4,FALSE))</f>
        <v>0</v>
      </c>
    </row>
    <row r="154" spans="1:20" hidden="1" outlineLevel="2" x14ac:dyDescent="0.25">
      <c r="A154" s="9" t="str">
        <f>Recoveries!A154</f>
        <v>12150 WS-Grants Mgmt</v>
      </c>
      <c r="B154" s="9" t="str">
        <f>Recoveries!B154</f>
        <v>12150</v>
      </c>
      <c r="C154" s="9" t="str">
        <f>Recoveries!C154</f>
        <v>WS-Grants Mgmt</v>
      </c>
      <c r="D154" s="27" t="str">
        <f>Recoveries!D154</f>
        <v>WS-Grants Mgmt</v>
      </c>
      <c r="E154" s="9" t="str">
        <f>Recoveries!E154</f>
        <v>UVA Wise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f t="shared" si="2"/>
        <v>0</v>
      </c>
      <c r="R154" s="25">
        <f>IF(ISERROR(VLOOKUP($B154,[1]!Deans_Amt,4,FALSE)),0,VLOOKUP($B154,[1]!Deans_Amt,4,FALSE))</f>
        <v>0</v>
      </c>
    </row>
    <row r="155" spans="1:20" outlineLevel="1" collapsed="1" x14ac:dyDescent="0.25">
      <c r="E155" s="11" t="s">
        <v>749</v>
      </c>
      <c r="F155" s="15">
        <f>SUBTOTAL(9,F153:F154)</f>
        <v>0</v>
      </c>
      <c r="G155" s="15">
        <f>SUBTOTAL(9,G153:G154)</f>
        <v>0</v>
      </c>
      <c r="H155" s="15">
        <f>SUBTOTAL(9,H153:H154)</f>
        <v>0</v>
      </c>
      <c r="I155" s="15">
        <f>SUBTOTAL(9,I153:I154)</f>
        <v>0</v>
      </c>
      <c r="J155" s="15">
        <f>SUBTOTAL(9,J153:J154)</f>
        <v>0</v>
      </c>
      <c r="K155" s="15">
        <f>SUBTOTAL(9,K153:K154)</f>
        <v>0</v>
      </c>
      <c r="L155" s="15">
        <f>SUBTOTAL(9,L153:L154)</f>
        <v>0</v>
      </c>
      <c r="M155" s="15">
        <f>SUBTOTAL(9,M153:M154)</f>
        <v>0</v>
      </c>
      <c r="N155" s="15">
        <f>SUBTOTAL(9,N153:N154)</f>
        <v>0</v>
      </c>
      <c r="O155" s="15">
        <f>SUBTOTAL(9,O153:O154)</f>
        <v>0</v>
      </c>
      <c r="P155" s="15">
        <f>SUBTOTAL(9,P153:P154)</f>
        <v>0</v>
      </c>
      <c r="Q155" s="15">
        <f>SUBTOTAL(9,Q153:Q154)</f>
        <v>0</v>
      </c>
      <c r="R155" s="25">
        <f>SUBTOTAL(9,R153:R154)</f>
        <v>0</v>
      </c>
    </row>
    <row r="156" spans="1:20" outlineLevel="1" x14ac:dyDescent="0.25"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f t="shared" si="2"/>
        <v>0</v>
      </c>
      <c r="R156" s="25">
        <f>IF(ISERROR(VLOOKUP($B156,[1]!Deans_Amt,4,FALSE)),0,VLOOKUP($B156,[1]!Deans_Amt,4,FALSE))</f>
        <v>0</v>
      </c>
      <c r="S156" s="27"/>
      <c r="T156" s="27"/>
    </row>
    <row r="157" spans="1:20" hidden="1" outlineLevel="2" x14ac:dyDescent="0.25">
      <c r="A157" s="9" t="str">
        <f>Recoveries!A157</f>
        <v>31250 EN-Deans Office</v>
      </c>
      <c r="B157" s="9" t="str">
        <f>Recoveries!B157</f>
        <v>31250</v>
      </c>
      <c r="C157" s="9" t="str">
        <f>Recoveries!C157</f>
        <v>EN-Deans Office</v>
      </c>
      <c r="D157" s="27" t="str">
        <f>Recoveries!D157</f>
        <v>EN-Deans Office</v>
      </c>
      <c r="E157" s="9" t="str">
        <f>Recoveries!E157</f>
        <v>Engineering</v>
      </c>
      <c r="F157" s="15">
        <v>2637.66</v>
      </c>
      <c r="G157" s="15">
        <v>-2637.66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f t="shared" si="2"/>
        <v>0</v>
      </c>
      <c r="R157" s="25">
        <f>IF(ISERROR(VLOOKUP($B157,[1]!Deans_Amt,4,FALSE)),0,VLOOKUP($B157,[1]!Deans_Amt,4,FALSE))</f>
        <v>0</v>
      </c>
    </row>
    <row r="158" spans="1:20" hidden="1" outlineLevel="2" x14ac:dyDescent="0.25">
      <c r="A158" s="9" t="str">
        <f>Recoveries!A158</f>
        <v>31312 EN-Applied Research Institute</v>
      </c>
      <c r="B158" s="9" t="str">
        <f>Recoveries!B158</f>
        <v>31312</v>
      </c>
      <c r="C158" s="9" t="str">
        <f>Recoveries!C158</f>
        <v>EN-Applied Research Institute</v>
      </c>
      <c r="D158" s="27" t="str">
        <f>Recoveries!D158</f>
        <v>EN-Applied Research Institute</v>
      </c>
      <c r="E158" s="9" t="str">
        <f>Recoveries!E158</f>
        <v>Engineering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f t="shared" si="2"/>
        <v>0</v>
      </c>
      <c r="R158" s="25">
        <f>IF(ISERROR(VLOOKUP($B158,[1]!Deans_Amt,4,FALSE)),0,VLOOKUP($B158,[1]!Deans_Amt,4,FALSE))</f>
        <v>0</v>
      </c>
    </row>
    <row r="159" spans="1:20" hidden="1" outlineLevel="2" x14ac:dyDescent="0.25">
      <c r="A159" s="9" t="str">
        <f>Recoveries!A159</f>
        <v>31315 EN-Biomed Engr Dept</v>
      </c>
      <c r="B159" s="9" t="str">
        <f>Recoveries!B159</f>
        <v>31315</v>
      </c>
      <c r="C159" s="9" t="str">
        <f>Recoveries!C159</f>
        <v>EN-Biomed Engr Dept</v>
      </c>
      <c r="D159" s="27" t="str">
        <f>Recoveries!D159</f>
        <v>EN-Biomed Engr Dept</v>
      </c>
      <c r="E159" s="9" t="str">
        <f>Recoveries!E159</f>
        <v>Engineering</v>
      </c>
      <c r="F159" s="15">
        <v>236906.45</v>
      </c>
      <c r="G159" s="15">
        <v>168488.95999999996</v>
      </c>
      <c r="H159" s="15">
        <v>127789.40999999997</v>
      </c>
      <c r="I159" s="15">
        <v>181318.13</v>
      </c>
      <c r="J159" s="15">
        <v>189427.19000000006</v>
      </c>
      <c r="K159" s="15">
        <v>158461.93000000005</v>
      </c>
      <c r="L159" s="15">
        <v>166735.78000000003</v>
      </c>
      <c r="M159" s="15">
        <v>228980.75</v>
      </c>
      <c r="N159" s="15">
        <v>249566.94999999995</v>
      </c>
      <c r="O159" s="15">
        <v>190791.44999999995</v>
      </c>
      <c r="P159" s="15">
        <v>180779.22999999998</v>
      </c>
      <c r="Q159" s="15">
        <f t="shared" si="2"/>
        <v>144334.83000000007</v>
      </c>
      <c r="R159" s="25">
        <f>IF(ISERROR(VLOOKUP($B159,[1]!Deans_Amt,4,FALSE)),0,VLOOKUP($B159,[1]!Deans_Amt,4,FALSE))</f>
        <v>2223581.06</v>
      </c>
    </row>
    <row r="160" spans="1:20" hidden="1" outlineLevel="2" x14ac:dyDescent="0.25">
      <c r="A160" s="9" t="str">
        <f>Recoveries!A160</f>
        <v>31320 EN-Chem Engr Dept</v>
      </c>
      <c r="B160" s="9" t="str">
        <f>Recoveries!B160</f>
        <v>31320</v>
      </c>
      <c r="C160" s="9" t="str">
        <f>Recoveries!C160</f>
        <v>EN-Chem Engr Dept</v>
      </c>
      <c r="D160" s="27" t="str">
        <f>Recoveries!D160</f>
        <v>EN-Chem Engr Dept</v>
      </c>
      <c r="E160" s="9" t="str">
        <f>Recoveries!E160</f>
        <v>Engineering</v>
      </c>
      <c r="F160" s="15">
        <v>191587.83</v>
      </c>
      <c r="G160" s="15">
        <v>129877.07999999999</v>
      </c>
      <c r="H160" s="15">
        <v>96730.47000000003</v>
      </c>
      <c r="I160" s="15">
        <v>105031.14000000001</v>
      </c>
      <c r="J160" s="15">
        <v>80253.829999999958</v>
      </c>
      <c r="K160" s="15">
        <v>83177.400000000023</v>
      </c>
      <c r="L160" s="15">
        <v>94255.810000000056</v>
      </c>
      <c r="M160" s="15">
        <v>69271.629999999888</v>
      </c>
      <c r="N160" s="15">
        <v>136667.97000000009</v>
      </c>
      <c r="O160" s="15">
        <v>89162.079999999958</v>
      </c>
      <c r="P160" s="15">
        <v>94602.860000000102</v>
      </c>
      <c r="Q160" s="15">
        <f t="shared" si="2"/>
        <v>132206.68999999994</v>
      </c>
      <c r="R160" s="25">
        <f>IF(ISERROR(VLOOKUP($B160,[1]!Deans_Amt,4,FALSE)),0,VLOOKUP($B160,[1]!Deans_Amt,4,FALSE))</f>
        <v>1302824.79</v>
      </c>
    </row>
    <row r="161" spans="1:18" hidden="1" outlineLevel="2" x14ac:dyDescent="0.25">
      <c r="A161" s="9" t="str">
        <f>Recoveries!A161</f>
        <v>31325 EN-Civil Engr Dept</v>
      </c>
      <c r="B161" s="9" t="str">
        <f>Recoveries!B161</f>
        <v>31325</v>
      </c>
      <c r="C161" s="9" t="str">
        <f>Recoveries!C161</f>
        <v>EN-Civil Engr Dept</v>
      </c>
      <c r="D161" s="27" t="str">
        <f>Recoveries!D161</f>
        <v>EN-Civil Engr Dept</v>
      </c>
      <c r="E161" s="9" t="str">
        <f>Recoveries!E161</f>
        <v>Engineering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f t="shared" si="2"/>
        <v>0</v>
      </c>
      <c r="R161" s="25">
        <f>IF(ISERROR(VLOOKUP($B161,[1]!Deans_Amt,4,FALSE)),0,VLOOKUP($B161,[1]!Deans_Amt,4,FALSE))</f>
        <v>0</v>
      </c>
    </row>
    <row r="162" spans="1:18" hidden="1" outlineLevel="2" x14ac:dyDescent="0.25">
      <c r="A162" s="9" t="str">
        <f>Recoveries!A162</f>
        <v>31330 EN-Comp Science Dept</v>
      </c>
      <c r="B162" s="9" t="str">
        <f>Recoveries!B162</f>
        <v>31330</v>
      </c>
      <c r="C162" s="9" t="str">
        <f>Recoveries!C162</f>
        <v>EN-Comp Science Dept</v>
      </c>
      <c r="D162" s="27" t="str">
        <f>Recoveries!D162</f>
        <v>EN-Comp Science Dept</v>
      </c>
      <c r="E162" s="9" t="str">
        <f>Recoveries!E162</f>
        <v>Engineering</v>
      </c>
      <c r="F162" s="15">
        <v>325068.27</v>
      </c>
      <c r="G162" s="15">
        <v>219124.91999999993</v>
      </c>
      <c r="H162" s="15">
        <v>241046.15000000002</v>
      </c>
      <c r="I162" s="15">
        <v>295032.61</v>
      </c>
      <c r="J162" s="15">
        <v>239711.46999999997</v>
      </c>
      <c r="K162" s="15">
        <v>230419.5</v>
      </c>
      <c r="L162" s="15">
        <v>298086.92000000016</v>
      </c>
      <c r="M162" s="15">
        <v>198100.21999999997</v>
      </c>
      <c r="N162" s="15">
        <v>282996.98999999976</v>
      </c>
      <c r="O162" s="15">
        <v>208056.11000000034</v>
      </c>
      <c r="P162" s="15">
        <v>265972.75999999978</v>
      </c>
      <c r="Q162" s="15">
        <f t="shared" si="2"/>
        <v>177763.68999999994</v>
      </c>
      <c r="R162" s="25">
        <f>IF(ISERROR(VLOOKUP($B162,[1]!Deans_Amt,4,FALSE)),0,VLOOKUP($B162,[1]!Deans_Amt,4,FALSE))</f>
        <v>2981379.61</v>
      </c>
    </row>
    <row r="163" spans="1:18" hidden="1" outlineLevel="2" x14ac:dyDescent="0.25">
      <c r="A163" s="9" t="str">
        <f>Recoveries!A163</f>
        <v>31335 EN-Elec/Computer Engr Dept</v>
      </c>
      <c r="B163" s="9" t="str">
        <f>Recoveries!B163</f>
        <v>31335</v>
      </c>
      <c r="C163" s="9" t="str">
        <f>Recoveries!C163</f>
        <v>EN-Elec/Computer Engr Dept</v>
      </c>
      <c r="D163" s="27" t="str">
        <f>Recoveries!D163</f>
        <v>EN-Elec/Computer Engr Dept</v>
      </c>
      <c r="E163" s="9" t="str">
        <f>Recoveries!E163</f>
        <v>Engineering</v>
      </c>
      <c r="F163" s="15">
        <v>391437.61</v>
      </c>
      <c r="G163" s="15">
        <v>258687.55000000005</v>
      </c>
      <c r="H163" s="15">
        <v>181358.01</v>
      </c>
      <c r="I163" s="15">
        <v>156836.01</v>
      </c>
      <c r="J163" s="15">
        <v>157664.0199999999</v>
      </c>
      <c r="K163" s="15">
        <v>141149.37000000011</v>
      </c>
      <c r="L163" s="15">
        <v>146360.77000000002</v>
      </c>
      <c r="M163" s="15">
        <v>169557.25</v>
      </c>
      <c r="N163" s="15">
        <v>144408.87999999989</v>
      </c>
      <c r="O163" s="15">
        <v>129877.18999999994</v>
      </c>
      <c r="P163" s="15">
        <v>203841.28000000003</v>
      </c>
      <c r="Q163" s="15">
        <f t="shared" si="2"/>
        <v>196020.93999999994</v>
      </c>
      <c r="R163" s="25">
        <f>IF(ISERROR(VLOOKUP($B163,[1]!Deans_Amt,4,FALSE)),0,VLOOKUP($B163,[1]!Deans_Amt,4,FALSE))</f>
        <v>2277198.88</v>
      </c>
    </row>
    <row r="164" spans="1:18" hidden="1" outlineLevel="2" x14ac:dyDescent="0.25">
      <c r="A164" s="9" t="str">
        <f>Recoveries!A164</f>
        <v>31340 EN-Mat Sci/Engr Dept</v>
      </c>
      <c r="B164" s="9" t="str">
        <f>Recoveries!B164</f>
        <v>31340</v>
      </c>
      <c r="C164" s="9" t="str">
        <f>Recoveries!C164</f>
        <v>EN-Mat Sci/Engr Dept</v>
      </c>
      <c r="D164" s="27" t="str">
        <f>Recoveries!D164</f>
        <v>EN-Mat Sci/Engr Dept</v>
      </c>
      <c r="E164" s="9" t="str">
        <f>Recoveries!E164</f>
        <v>Engineering</v>
      </c>
      <c r="F164" s="15">
        <v>454351.65</v>
      </c>
      <c r="G164" s="15">
        <v>386027.02</v>
      </c>
      <c r="H164" s="15">
        <v>184204.37</v>
      </c>
      <c r="I164" s="15">
        <v>198431.97999999998</v>
      </c>
      <c r="J164" s="15">
        <v>182416.3899999999</v>
      </c>
      <c r="K164" s="15">
        <v>162858.69000000018</v>
      </c>
      <c r="L164" s="15">
        <v>192854.3899999999</v>
      </c>
      <c r="M164" s="15">
        <v>152077.12000000011</v>
      </c>
      <c r="N164" s="15">
        <v>214786.03000000003</v>
      </c>
      <c r="O164" s="15">
        <v>195688.96999999974</v>
      </c>
      <c r="P164" s="15">
        <v>190616.89999999991</v>
      </c>
      <c r="Q164" s="15">
        <f t="shared" si="2"/>
        <v>143620.01000000024</v>
      </c>
      <c r="R164" s="25">
        <f>IF(ISERROR(VLOOKUP($B164,[1]!Deans_Amt,4,FALSE)),0,VLOOKUP($B164,[1]!Deans_Amt,4,FALSE))</f>
        <v>2657933.52</v>
      </c>
    </row>
    <row r="165" spans="1:18" hidden="1" outlineLevel="2" x14ac:dyDescent="0.25">
      <c r="A165" s="9" t="str">
        <f>Recoveries!A165</f>
        <v>31345 EN-Mech/Aero Engr Dept</v>
      </c>
      <c r="B165" s="9" t="str">
        <f>Recoveries!B165</f>
        <v>31345</v>
      </c>
      <c r="C165" s="9" t="str">
        <f>Recoveries!C165</f>
        <v>EN-Mech/Aero Engr Dept</v>
      </c>
      <c r="D165" s="27" t="str">
        <f>Recoveries!D165</f>
        <v>EN-Mech/Aero Engr Dept</v>
      </c>
      <c r="E165" s="9" t="str">
        <f>Recoveries!E165</f>
        <v>Engineering</v>
      </c>
      <c r="F165" s="15">
        <v>347436.76</v>
      </c>
      <c r="G165" s="15">
        <v>215785.74</v>
      </c>
      <c r="H165" s="15">
        <v>184726.37</v>
      </c>
      <c r="I165" s="15">
        <v>187002.91000000003</v>
      </c>
      <c r="J165" s="15">
        <v>184202.84999999986</v>
      </c>
      <c r="K165" s="15">
        <v>183982.73000000021</v>
      </c>
      <c r="L165" s="15">
        <v>175205.81999999983</v>
      </c>
      <c r="M165" s="15">
        <v>150686.01</v>
      </c>
      <c r="N165" s="15">
        <v>161147.27000000002</v>
      </c>
      <c r="O165" s="15">
        <v>183236.41999999993</v>
      </c>
      <c r="P165" s="15">
        <v>182490.0700000003</v>
      </c>
      <c r="Q165" s="15">
        <f t="shared" si="2"/>
        <v>155550.87999999989</v>
      </c>
      <c r="R165" s="25">
        <f>IF(ISERROR(VLOOKUP($B165,[1]!Deans_Amt,4,FALSE)),0,VLOOKUP($B165,[1]!Deans_Amt,4,FALSE))</f>
        <v>2311453.83</v>
      </c>
    </row>
    <row r="166" spans="1:18" hidden="1" outlineLevel="2" x14ac:dyDescent="0.25">
      <c r="A166" s="9" t="str">
        <f>Recoveries!A166</f>
        <v>31350 EN-Sys/Info Engr Dept</v>
      </c>
      <c r="B166" s="9" t="str">
        <f>Recoveries!B166</f>
        <v>31350</v>
      </c>
      <c r="C166" s="9" t="str">
        <f>Recoveries!C166</f>
        <v>EN-Sys/Info Engr Dept</v>
      </c>
      <c r="D166" s="27" t="str">
        <f>Recoveries!D166</f>
        <v>EN-Sys/Info Engr Dept</v>
      </c>
      <c r="E166" s="9" t="str">
        <f>Recoveries!E166</f>
        <v>Engineering</v>
      </c>
      <c r="F166" s="15">
        <v>274239.92</v>
      </c>
      <c r="G166" s="15">
        <v>111231.23000000004</v>
      </c>
      <c r="H166" s="15">
        <v>65795.909999999974</v>
      </c>
      <c r="I166" s="15">
        <v>74845.740000000049</v>
      </c>
      <c r="J166" s="15">
        <v>50877.79999999993</v>
      </c>
      <c r="K166" s="15">
        <v>96551.089999999967</v>
      </c>
      <c r="L166" s="15">
        <v>130293.09000000008</v>
      </c>
      <c r="M166" s="15">
        <v>95278.969999999972</v>
      </c>
      <c r="N166" s="15">
        <v>92461.359999999986</v>
      </c>
      <c r="O166" s="15">
        <v>95037.069999999949</v>
      </c>
      <c r="P166" s="15">
        <v>100829.55000000005</v>
      </c>
      <c r="Q166" s="15">
        <f t="shared" si="2"/>
        <v>86524.830000000075</v>
      </c>
      <c r="R166" s="25">
        <f>IF(ISERROR(VLOOKUP($B166,[1]!Deans_Amt,4,FALSE)),0,VLOOKUP($B166,[1]!Deans_Amt,4,FALSE))</f>
        <v>1273966.56</v>
      </c>
    </row>
    <row r="167" spans="1:18" hidden="1" outlineLevel="2" x14ac:dyDescent="0.25">
      <c r="A167" s="9" t="str">
        <f>Recoveries!A167</f>
        <v>31355 EN-Tech/Culture/Commo Div</v>
      </c>
      <c r="B167" s="9" t="str">
        <f>Recoveries!B167</f>
        <v>31355</v>
      </c>
      <c r="C167" s="9" t="str">
        <f>Recoveries!C167</f>
        <v>EN-Tech/Culture/Commo Div</v>
      </c>
      <c r="D167" s="27" t="str">
        <f>Recoveries!D167</f>
        <v>EN-Tech/Culture/Commo Div</v>
      </c>
      <c r="E167" s="9" t="str">
        <f>Recoveries!E167</f>
        <v>Engineering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f t="shared" si="2"/>
        <v>0</v>
      </c>
      <c r="R167" s="25">
        <f>IF(ISERROR(VLOOKUP($B167,[1]!Deans_Amt,4,FALSE)),0,VLOOKUP($B167,[1]!Deans_Amt,4,FALSE))</f>
        <v>0</v>
      </c>
    </row>
    <row r="168" spans="1:18" hidden="1" outlineLevel="2" x14ac:dyDescent="0.25">
      <c r="A168" s="17" t="s">
        <v>234</v>
      </c>
      <c r="B168" s="9" t="str">
        <f>Recoveries!B168</f>
        <v>31360</v>
      </c>
      <c r="C168" s="9" t="str">
        <f>Recoveries!C168</f>
        <v>EN-Engineering and Society Total</v>
      </c>
      <c r="D168" s="27" t="str">
        <f>Recoveries!D168</f>
        <v>EN-Engineering and Society Total</v>
      </c>
      <c r="E168" s="9" t="str">
        <f>Recoveries!E168</f>
        <v>Engineering</v>
      </c>
      <c r="F168" s="15">
        <v>8134</v>
      </c>
      <c r="G168" s="15">
        <v>12621.79</v>
      </c>
      <c r="H168" s="15">
        <v>6902.7999999999993</v>
      </c>
      <c r="I168" s="15">
        <v>8800.66</v>
      </c>
      <c r="J168" s="15">
        <v>7735.260000000002</v>
      </c>
      <c r="K168" s="15">
        <v>6254.3499999999985</v>
      </c>
      <c r="L168" s="15">
        <v>5748.4799999999959</v>
      </c>
      <c r="M168" s="15">
        <v>9398.4900000000052</v>
      </c>
      <c r="N168" s="15">
        <v>10272.740000000005</v>
      </c>
      <c r="O168" s="15">
        <v>12013.599999999991</v>
      </c>
      <c r="P168" s="15">
        <v>8572.2200000000012</v>
      </c>
      <c r="Q168" s="15">
        <f t="shared" si="2"/>
        <v>16757.830000000002</v>
      </c>
      <c r="R168" s="25">
        <f>IF(ISERROR(VLOOKUP($B168,[1]!Deans_Amt,4,FALSE)),0,VLOOKUP($B168,[1]!Deans_Amt,4,FALSE))</f>
        <v>113212.22</v>
      </c>
    </row>
    <row r="169" spans="1:18" hidden="1" outlineLevel="2" x14ac:dyDescent="0.25">
      <c r="A169" s="17" t="s">
        <v>673</v>
      </c>
      <c r="B169" s="9" t="str">
        <f>Recoveries!B169</f>
        <v>31365</v>
      </c>
      <c r="C169" s="9" t="s">
        <v>744</v>
      </c>
      <c r="D169" s="27" t="s">
        <v>744</v>
      </c>
      <c r="E169" s="9" t="str">
        <f>Recoveries!E169</f>
        <v>Engineering</v>
      </c>
      <c r="F169" s="15">
        <v>76489.25</v>
      </c>
      <c r="G169" s="15">
        <v>68691</v>
      </c>
      <c r="H169" s="15">
        <v>56772.079999999987</v>
      </c>
      <c r="I169" s="15">
        <v>72193.24000000002</v>
      </c>
      <c r="J169" s="15">
        <v>72208.919999999984</v>
      </c>
      <c r="K169" s="15">
        <v>55002.590000000026</v>
      </c>
      <c r="L169" s="15">
        <v>60484.959999999963</v>
      </c>
      <c r="M169" s="15">
        <v>57598.320000000007</v>
      </c>
      <c r="N169" s="15">
        <v>-12392.289999999979</v>
      </c>
      <c r="O169" s="15">
        <v>46919.490000000049</v>
      </c>
      <c r="P169" s="15">
        <v>52093.909999999916</v>
      </c>
      <c r="Q169" s="15">
        <f t="shared" si="2"/>
        <v>33930.20000000007</v>
      </c>
      <c r="R169" s="25">
        <f>IF(ISERROR(VLOOKUP($B169,[1]!Deans_Amt,4,FALSE)),0,VLOOKUP($B169,[1]!Deans_Amt,4,FALSE))</f>
        <v>639991.67000000004</v>
      </c>
    </row>
    <row r="170" spans="1:18" outlineLevel="1" collapsed="1" x14ac:dyDescent="0.25">
      <c r="A170" s="17"/>
      <c r="E170" s="11" t="s">
        <v>750</v>
      </c>
      <c r="F170" s="15">
        <f>SUBTOTAL(9,F157:F169)</f>
        <v>2308289.4</v>
      </c>
      <c r="G170" s="15">
        <f>SUBTOTAL(9,G157:G169)</f>
        <v>1567897.63</v>
      </c>
      <c r="H170" s="15">
        <f>SUBTOTAL(9,H157:H169)</f>
        <v>1145325.57</v>
      </c>
      <c r="I170" s="15">
        <f>SUBTOTAL(9,I157:I169)</f>
        <v>1279492.42</v>
      </c>
      <c r="J170" s="15">
        <f>SUBTOTAL(9,J157:J169)</f>
        <v>1164497.7299999995</v>
      </c>
      <c r="K170" s="15">
        <f>SUBTOTAL(9,K157:K169)</f>
        <v>1117857.6500000006</v>
      </c>
      <c r="L170" s="15">
        <f>SUBTOTAL(9,L157:L169)</f>
        <v>1270026.02</v>
      </c>
      <c r="M170" s="15">
        <f>SUBTOTAL(9,M157:M169)</f>
        <v>1130948.76</v>
      </c>
      <c r="N170" s="15">
        <f>SUBTOTAL(9,N157:N169)</f>
        <v>1279915.8999999997</v>
      </c>
      <c r="O170" s="15">
        <f>SUBTOTAL(9,O157:O169)</f>
        <v>1150782.3799999999</v>
      </c>
      <c r="P170" s="15">
        <f>SUBTOTAL(9,P157:P169)</f>
        <v>1279798.78</v>
      </c>
      <c r="Q170" s="15">
        <f>SUBTOTAL(9,Q157:Q169)</f>
        <v>1086709.9000000004</v>
      </c>
      <c r="R170" s="25">
        <f>SUBTOTAL(9,R157:R169)</f>
        <v>15781542.140000001</v>
      </c>
    </row>
    <row r="171" spans="1:18" outlineLevel="1" x14ac:dyDescent="0.25"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f t="shared" si="2"/>
        <v>0</v>
      </c>
      <c r="R171" s="25">
        <f>IF(ISERROR(VLOOKUP($B171,[1]!Deans_Amt,4,FALSE)),0,VLOOKUP($B171,[1]!Deans_Amt,4,FALSE))</f>
        <v>0</v>
      </c>
    </row>
    <row r="172" spans="1:18" hidden="1" outlineLevel="2" x14ac:dyDescent="0.25">
      <c r="A172" s="9" t="str">
        <f>Recoveries!A172</f>
        <v>31150 CU-Deans Office</v>
      </c>
      <c r="B172" s="9" t="str">
        <f>Recoveries!B172</f>
        <v>31150</v>
      </c>
      <c r="C172" s="9" t="str">
        <f>Recoveries!C172</f>
        <v>CU-Deans Office</v>
      </c>
      <c r="D172" s="27" t="str">
        <f>Recoveries!D172</f>
        <v>CU-Deans Office</v>
      </c>
      <c r="E172" s="9" t="str">
        <f>Recoveries!E172</f>
        <v>Education</v>
      </c>
      <c r="F172" s="15">
        <v>651.01</v>
      </c>
      <c r="G172" s="15">
        <v>2324.87</v>
      </c>
      <c r="H172" s="15">
        <v>1498.2299999999996</v>
      </c>
      <c r="I172" s="15">
        <v>1498.2400000000007</v>
      </c>
      <c r="J172" s="15">
        <v>1210.83</v>
      </c>
      <c r="K172" s="15">
        <v>1498.2399999999998</v>
      </c>
      <c r="L172" s="15">
        <v>1498.2399999999998</v>
      </c>
      <c r="M172" s="15">
        <v>1498.2299999999996</v>
      </c>
      <c r="N172" s="15">
        <v>1498.2399999999998</v>
      </c>
      <c r="O172" s="15">
        <v>1498.2400000000016</v>
      </c>
      <c r="P172" s="15">
        <v>1498.2399999999998</v>
      </c>
      <c r="Q172" s="15">
        <f t="shared" si="2"/>
        <v>0</v>
      </c>
      <c r="R172" s="25">
        <f>IF(ISERROR(VLOOKUP($B172,[1]!Deans_Amt,4,FALSE)),0,VLOOKUP($B172,[1]!Deans_Amt,4,FALSE))</f>
        <v>16172.61</v>
      </c>
    </row>
    <row r="173" spans="1:18" hidden="1" outlineLevel="2" x14ac:dyDescent="0.25">
      <c r="A173" s="9" t="str">
        <f>Recoveries!A173</f>
        <v>31155 CU-Curr Instr &amp; Sp Ed</v>
      </c>
      <c r="B173" s="9" t="str">
        <f>Recoveries!B173</f>
        <v>31155</v>
      </c>
      <c r="C173" s="9" t="str">
        <f>Recoveries!C173</f>
        <v>CU-Curr Instr &amp; Sp Ed</v>
      </c>
      <c r="D173" s="27" t="str">
        <f>Recoveries!D173</f>
        <v>CU-Curr Instr &amp; Sp Ed</v>
      </c>
      <c r="E173" s="9" t="str">
        <f>Recoveries!E173</f>
        <v>Education</v>
      </c>
      <c r="F173" s="15">
        <v>121630.02</v>
      </c>
      <c r="G173" s="15">
        <v>106049.49999999999</v>
      </c>
      <c r="H173" s="15">
        <v>136119.71</v>
      </c>
      <c r="I173" s="15">
        <v>105737.94</v>
      </c>
      <c r="J173" s="15">
        <v>75955.350000000035</v>
      </c>
      <c r="K173" s="15">
        <v>73150.809999999939</v>
      </c>
      <c r="L173" s="15">
        <v>26520.690000000061</v>
      </c>
      <c r="M173" s="15">
        <v>66195.75</v>
      </c>
      <c r="N173" s="15">
        <v>80029.859999999986</v>
      </c>
      <c r="O173" s="15">
        <v>95252.099999999977</v>
      </c>
      <c r="P173" s="15">
        <v>85848.38</v>
      </c>
      <c r="Q173" s="15">
        <f t="shared" si="2"/>
        <v>59224.670000000042</v>
      </c>
      <c r="R173" s="25">
        <f>IF(ISERROR(VLOOKUP($B173,[1]!Deans_Amt,4,FALSE)),0,VLOOKUP($B173,[1]!Deans_Amt,4,FALSE))</f>
        <v>1031714.78</v>
      </c>
    </row>
    <row r="174" spans="1:18" hidden="1" outlineLevel="2" x14ac:dyDescent="0.25">
      <c r="A174" s="9" t="str">
        <f>Recoveries!A174</f>
        <v>31160 CU-Human Svcs</v>
      </c>
      <c r="B174" s="9" t="str">
        <f>Recoveries!B174</f>
        <v>31160</v>
      </c>
      <c r="C174" s="9" t="str">
        <f>Recoveries!C174</f>
        <v>CU-Human Svcs</v>
      </c>
      <c r="D174" s="27" t="str">
        <f>Recoveries!D174</f>
        <v>CU-Human Svcs</v>
      </c>
      <c r="E174" s="9" t="str">
        <f>Recoveries!E174</f>
        <v>Education</v>
      </c>
      <c r="F174" s="15">
        <v>25555.63</v>
      </c>
      <c r="G174" s="15">
        <v>26875.609999999997</v>
      </c>
      <c r="H174" s="15">
        <v>18035.379999999997</v>
      </c>
      <c r="I174" s="15">
        <v>20949.290000000008</v>
      </c>
      <c r="J174" s="15">
        <v>17949.669999999998</v>
      </c>
      <c r="K174" s="15">
        <v>23546.949999999997</v>
      </c>
      <c r="L174" s="15">
        <v>17892.53</v>
      </c>
      <c r="M174" s="15">
        <v>23399.679999999993</v>
      </c>
      <c r="N174" s="15">
        <v>29597.430000000022</v>
      </c>
      <c r="O174" s="15">
        <v>22728.729999999981</v>
      </c>
      <c r="P174" s="15">
        <v>25782.47</v>
      </c>
      <c r="Q174" s="15">
        <f t="shared" si="2"/>
        <v>15866.979999999981</v>
      </c>
      <c r="R174" s="25">
        <f>IF(ISERROR(VLOOKUP($B174,[1]!Deans_Amt,4,FALSE)),0,VLOOKUP($B174,[1]!Deans_Amt,4,FALSE))</f>
        <v>268180.34999999998</v>
      </c>
    </row>
    <row r="175" spans="1:18" hidden="1" outlineLevel="2" x14ac:dyDescent="0.25">
      <c r="A175" s="9" t="str">
        <f>Recoveries!A175</f>
        <v>31165 CU-Leadshp, Fndns &amp; Pol Studies</v>
      </c>
      <c r="B175" s="9" t="str">
        <f>Recoveries!B175</f>
        <v>31165</v>
      </c>
      <c r="C175" s="9" t="str">
        <f>Recoveries!C175</f>
        <v>CU-Leadshp, Fndns &amp; Pol Studies</v>
      </c>
      <c r="D175" s="27" t="str">
        <f>Recoveries!D175</f>
        <v>CU-Leadshp, Fndns &amp; Pol Studies</v>
      </c>
      <c r="E175" s="9" t="str">
        <f>Recoveries!E175</f>
        <v>Education</v>
      </c>
      <c r="F175" s="15">
        <v>29938.95</v>
      </c>
      <c r="G175" s="15">
        <v>20085.819999999996</v>
      </c>
      <c r="H175" s="15">
        <v>21460.560000000005</v>
      </c>
      <c r="I175" s="15">
        <v>14993.169999999998</v>
      </c>
      <c r="J175" s="15">
        <v>9272.8800000000047</v>
      </c>
      <c r="K175" s="15">
        <v>9101.5</v>
      </c>
      <c r="L175" s="15">
        <v>10604.720000000001</v>
      </c>
      <c r="M175" s="15">
        <v>12666.37999999999</v>
      </c>
      <c r="N175" s="15">
        <v>18436.599999999991</v>
      </c>
      <c r="O175" s="15">
        <v>15593.570000000007</v>
      </c>
      <c r="P175" s="15">
        <v>23631.97</v>
      </c>
      <c r="Q175" s="15">
        <f t="shared" si="2"/>
        <v>5445.820000000007</v>
      </c>
      <c r="R175" s="25">
        <f>IF(ISERROR(VLOOKUP($B175,[1]!Deans_Amt,4,FALSE)),0,VLOOKUP($B175,[1]!Deans_Amt,4,FALSE))</f>
        <v>191231.94</v>
      </c>
    </row>
    <row r="176" spans="1:18" hidden="1" outlineLevel="2" x14ac:dyDescent="0.25">
      <c r="A176" s="9" t="str">
        <f>Recoveries!A176</f>
        <v>31170 CU-CASTL</v>
      </c>
      <c r="B176" s="9" t="str">
        <f>Recoveries!B176</f>
        <v>31170</v>
      </c>
      <c r="C176" s="9" t="str">
        <f>Recoveries!C176</f>
        <v>CU-CASTL</v>
      </c>
      <c r="D176" s="27" t="str">
        <f>Recoveries!D176</f>
        <v>CU-CASTL</v>
      </c>
      <c r="E176" s="9" t="str">
        <f>Recoveries!E176</f>
        <v>Education</v>
      </c>
      <c r="F176" s="15">
        <v>202948.16</v>
      </c>
      <c r="G176" s="15">
        <v>130737.29000000001</v>
      </c>
      <c r="H176" s="15">
        <v>141926.83999999997</v>
      </c>
      <c r="I176" s="15">
        <v>139142.00000000006</v>
      </c>
      <c r="J176" s="15">
        <v>116359.78999999992</v>
      </c>
      <c r="K176" s="15">
        <v>133167.85999999999</v>
      </c>
      <c r="L176" s="15">
        <v>120216.28000000003</v>
      </c>
      <c r="M176" s="15">
        <v>103495.67999999993</v>
      </c>
      <c r="N176" s="15">
        <v>161660.27000000002</v>
      </c>
      <c r="O176" s="15">
        <v>163880.99</v>
      </c>
      <c r="P176" s="15">
        <v>149298.19000000018</v>
      </c>
      <c r="Q176" s="15">
        <f t="shared" si="2"/>
        <v>147137.05999999982</v>
      </c>
      <c r="R176" s="25">
        <f>IF(ISERROR(VLOOKUP($B176,[1]!Deans_Amt,4,FALSE)),0,VLOOKUP($B176,[1]!Deans_Amt,4,FALSE))</f>
        <v>1709970.41</v>
      </c>
    </row>
    <row r="177" spans="1:18" hidden="1" outlineLevel="2" x14ac:dyDescent="0.25">
      <c r="A177" s="9" t="str">
        <f>Recoveries!A177</f>
        <v>31175 CU-CPYD</v>
      </c>
      <c r="B177" s="9" t="str">
        <f>Recoveries!B177</f>
        <v>31175</v>
      </c>
      <c r="C177" s="9" t="str">
        <f>Recoveries!C177</f>
        <v>CU-CPYD</v>
      </c>
      <c r="D177" s="27" t="str">
        <f>Recoveries!D177</f>
        <v>CU-CPYD</v>
      </c>
      <c r="E177" s="9" t="str">
        <f>Recoveries!E177</f>
        <v>Education</v>
      </c>
      <c r="F177" s="15">
        <v>40280.730000000003</v>
      </c>
      <c r="G177" s="15">
        <v>27028.340000000004</v>
      </c>
      <c r="H177" s="15">
        <v>45588.56</v>
      </c>
      <c r="I177" s="15">
        <v>43433.989999999991</v>
      </c>
      <c r="J177" s="15">
        <v>41108.209999999992</v>
      </c>
      <c r="K177" s="15">
        <v>29166.660000000003</v>
      </c>
      <c r="L177" s="15">
        <v>45862.150000000023</v>
      </c>
      <c r="M177" s="15">
        <v>36061.31</v>
      </c>
      <c r="N177" s="15">
        <v>37108.339999999967</v>
      </c>
      <c r="O177" s="15">
        <v>44690.929999999993</v>
      </c>
      <c r="P177" s="15">
        <v>40863.97000000003</v>
      </c>
      <c r="Q177" s="15">
        <f t="shared" si="2"/>
        <v>41234.130000000005</v>
      </c>
      <c r="R177" s="25">
        <f>IF(ISERROR(VLOOKUP($B177,[1]!Deans_Amt,4,FALSE)),0,VLOOKUP($B177,[1]!Deans_Amt,4,FALSE))</f>
        <v>472427.32</v>
      </c>
    </row>
    <row r="178" spans="1:18" hidden="1" outlineLevel="2" x14ac:dyDescent="0.25">
      <c r="A178" s="9" t="str">
        <f>Recoveries!A178</f>
        <v xml:space="preserve">31180 CU-Center on Education Policy </v>
      </c>
      <c r="B178" s="9" t="str">
        <f>Recoveries!B178</f>
        <v>31180</v>
      </c>
      <c r="C178" s="9" t="str">
        <f>Recoveries!C178</f>
        <v xml:space="preserve">CU-Center on Education Policy </v>
      </c>
      <c r="D178" s="27" t="str">
        <f>Recoveries!D178</f>
        <v xml:space="preserve">CU-Center on Education Policy </v>
      </c>
      <c r="E178" s="9" t="str">
        <f>Recoveries!E178</f>
        <v>Education</v>
      </c>
      <c r="F178" s="15">
        <v>60166.46</v>
      </c>
      <c r="G178" s="15">
        <v>38453.659999999996</v>
      </c>
      <c r="H178" s="15">
        <v>38893.260000000009</v>
      </c>
      <c r="I178" s="15">
        <v>62504.09</v>
      </c>
      <c r="J178" s="15">
        <v>31080.630000000005</v>
      </c>
      <c r="K178" s="15">
        <v>43373.50999999998</v>
      </c>
      <c r="L178" s="15">
        <v>41989.600000000035</v>
      </c>
      <c r="M178" s="15">
        <v>39875.909999999974</v>
      </c>
      <c r="N178" s="15">
        <v>46007.229999999981</v>
      </c>
      <c r="O178" s="15">
        <v>42973.080000000016</v>
      </c>
      <c r="P178" s="15">
        <v>48663.69</v>
      </c>
      <c r="Q178" s="15">
        <f t="shared" si="2"/>
        <v>31400.260000000009</v>
      </c>
      <c r="R178" s="25">
        <f>IF(ISERROR(VLOOKUP($B178,[1]!Deans_Amt,4,FALSE)),0,VLOOKUP($B178,[1]!Deans_Amt,4,FALSE))</f>
        <v>525381.38</v>
      </c>
    </row>
    <row r="179" spans="1:18" hidden="1" outlineLevel="2" x14ac:dyDescent="0.25">
      <c r="A179" s="9" t="str">
        <f>Recoveries!A179</f>
        <v xml:space="preserve">31185 CU-Ctr for Study of Effective Teaching in Higher Ed </v>
      </c>
      <c r="B179" s="9" t="str">
        <f>Recoveries!B179</f>
        <v>31185</v>
      </c>
      <c r="C179" s="9" t="str">
        <f>Recoveries!C179</f>
        <v>CU-Ctr for Study of Effective Teach</v>
      </c>
      <c r="D179" s="27" t="str">
        <f>Recoveries!D179</f>
        <v>CU-Ctr for Study of Effective Teach</v>
      </c>
      <c r="E179" s="9" t="str">
        <f>Recoveries!E179</f>
        <v>Education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f t="shared" si="2"/>
        <v>0</v>
      </c>
      <c r="R179" s="25">
        <f>IF(ISERROR(VLOOKUP($B179,[1]!Deans_Amt,4,FALSE)),0,VLOOKUP($B179,[1]!Deans_Amt,4,FALSE))</f>
        <v>0</v>
      </c>
    </row>
    <row r="180" spans="1:18" hidden="1" outlineLevel="2" x14ac:dyDescent="0.25">
      <c r="A180" s="9" t="s">
        <v>241</v>
      </c>
      <c r="B180" s="9" t="str">
        <f>Recoveries!B180</f>
        <v>31200</v>
      </c>
      <c r="C180" s="9" t="str">
        <f>Recoveries!C180</f>
        <v>CU-Kinesiology</v>
      </c>
      <c r="D180" s="27" t="str">
        <f>Recoveries!D180</f>
        <v>CU-Kinesiology</v>
      </c>
      <c r="E180" s="9" t="str">
        <f>Recoveries!E180</f>
        <v>Education</v>
      </c>
      <c r="F180" s="15">
        <v>5192.6099999999997</v>
      </c>
      <c r="G180" s="15">
        <v>5370.69</v>
      </c>
      <c r="H180" s="15">
        <v>4027.630000000001</v>
      </c>
      <c r="I180" s="15">
        <v>29363.15</v>
      </c>
      <c r="J180" s="15">
        <v>11076.07</v>
      </c>
      <c r="K180" s="15">
        <v>5527.7799999999988</v>
      </c>
      <c r="L180" s="15">
        <v>9657.2300000000032</v>
      </c>
      <c r="M180" s="15">
        <v>15640.51999999999</v>
      </c>
      <c r="N180" s="15">
        <v>18306.910000000003</v>
      </c>
      <c r="O180" s="15">
        <v>23234.070000000007</v>
      </c>
      <c r="P180" s="15">
        <v>11978.889999999985</v>
      </c>
      <c r="Q180" s="15">
        <f t="shared" si="2"/>
        <v>6304.4200000000128</v>
      </c>
      <c r="R180" s="25">
        <f>IF(ISERROR(VLOOKUP($B180,[1]!Deans_Amt,4,FALSE)),0,VLOOKUP($B180,[1]!Deans_Amt,4,FALSE))</f>
        <v>145679.97</v>
      </c>
    </row>
    <row r="181" spans="1:18" outlineLevel="1" collapsed="1" x14ac:dyDescent="0.25">
      <c r="E181" s="11" t="s">
        <v>751</v>
      </c>
      <c r="F181" s="15">
        <f>SUBTOTAL(9,F172:F180)</f>
        <v>486363.57</v>
      </c>
      <c r="G181" s="15">
        <f>SUBTOTAL(9,G172:G180)</f>
        <v>356925.77999999997</v>
      </c>
      <c r="H181" s="15">
        <f>SUBTOTAL(9,H172:H180)</f>
        <v>407550.17</v>
      </c>
      <c r="I181" s="15">
        <f>SUBTOTAL(9,I172:I180)</f>
        <v>417621.87000000011</v>
      </c>
      <c r="J181" s="15">
        <f>SUBTOTAL(9,J172:J180)</f>
        <v>304013.43</v>
      </c>
      <c r="K181" s="15">
        <f>SUBTOTAL(9,K172:K180)</f>
        <v>318533.30999999994</v>
      </c>
      <c r="L181" s="15">
        <f>SUBTOTAL(9,L172:L180)</f>
        <v>274241.44000000012</v>
      </c>
      <c r="M181" s="15">
        <f>SUBTOTAL(9,M172:M180)</f>
        <v>298833.45999999985</v>
      </c>
      <c r="N181" s="15">
        <f>SUBTOTAL(9,N172:N180)</f>
        <v>392644.88</v>
      </c>
      <c r="O181" s="15">
        <f>SUBTOTAL(9,O172:O180)</f>
        <v>409851.70999999996</v>
      </c>
      <c r="P181" s="15">
        <f>SUBTOTAL(9,P172:P180)</f>
        <v>387565.80000000016</v>
      </c>
      <c r="Q181" s="15">
        <f>SUBTOTAL(9,Q172:Q180)</f>
        <v>306613.33999999985</v>
      </c>
      <c r="R181" s="25">
        <f>SUBTOTAL(9,R172:R180)</f>
        <v>4360758.76</v>
      </c>
    </row>
    <row r="182" spans="1:18" outlineLevel="1" x14ac:dyDescent="0.25"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f t="shared" si="2"/>
        <v>0</v>
      </c>
      <c r="R182" s="25">
        <f>IF(ISERROR(VLOOKUP($B182,[1]!Deans_Amt,4,FALSE)),0,VLOOKUP($B182,[1]!Deans_Amt,4,FALSE))</f>
        <v>0</v>
      </c>
    </row>
    <row r="183" spans="1:18" hidden="1" outlineLevel="2" x14ac:dyDescent="0.25">
      <c r="A183" s="9" t="str">
        <f>Recoveries!A183</f>
        <v>31655 AS-Anthropology</v>
      </c>
      <c r="B183" s="9" t="str">
        <f>Recoveries!B183</f>
        <v>31655</v>
      </c>
      <c r="C183" s="9" t="str">
        <f>Recoveries!C183</f>
        <v>AS-Anthropology</v>
      </c>
      <c r="D183" s="27" t="str">
        <f>Recoveries!D183</f>
        <v>AS-Anthropology</v>
      </c>
      <c r="E183" s="9" t="str">
        <f>Recoveries!E183</f>
        <v>Arts &amp; Sciences</v>
      </c>
      <c r="F183" s="15">
        <v>1894.74</v>
      </c>
      <c r="G183" s="15">
        <v>1072.9399999999998</v>
      </c>
      <c r="H183" s="15">
        <v>1071.4700000000003</v>
      </c>
      <c r="I183" s="15">
        <v>275.44000000000005</v>
      </c>
      <c r="J183" s="15">
        <v>666.32999999999993</v>
      </c>
      <c r="K183" s="15">
        <v>694.14999999999964</v>
      </c>
      <c r="L183" s="15">
        <v>668.8100000000004</v>
      </c>
      <c r="M183" s="15">
        <v>683.48999999999978</v>
      </c>
      <c r="N183" s="15">
        <v>727.81999999999971</v>
      </c>
      <c r="O183" s="15">
        <v>707.01000000000113</v>
      </c>
      <c r="P183" s="15">
        <v>776.97999999999956</v>
      </c>
      <c r="Q183" s="15">
        <f t="shared" si="2"/>
        <v>1173.0299999999988</v>
      </c>
      <c r="R183" s="25">
        <f>IF(ISERROR(VLOOKUP($B183,[1]!Deans_Amt,4,FALSE)),0,VLOOKUP($B183,[1]!Deans_Amt,4,FALSE))</f>
        <v>10412.209999999999</v>
      </c>
    </row>
    <row r="184" spans="1:18" hidden="1" outlineLevel="2" x14ac:dyDescent="0.25">
      <c r="A184" s="9" t="str">
        <f>Recoveries!A184</f>
        <v>31660 AS-Art</v>
      </c>
      <c r="B184" s="9" t="str">
        <f>Recoveries!B184</f>
        <v>31660</v>
      </c>
      <c r="C184" s="9" t="str">
        <f>Recoveries!C184</f>
        <v>AS-Art</v>
      </c>
      <c r="D184" s="27" t="str">
        <f>Recoveries!D184</f>
        <v>AS-Art</v>
      </c>
      <c r="E184" s="9" t="str">
        <f>Recoveries!E184</f>
        <v>Arts &amp; Sciences</v>
      </c>
      <c r="F184" s="15">
        <v>0</v>
      </c>
      <c r="G184" s="15">
        <v>0</v>
      </c>
      <c r="H184" s="15">
        <v>-0.01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f t="shared" si="2"/>
        <v>0</v>
      </c>
      <c r="R184" s="25">
        <f>IF(ISERROR(VLOOKUP($B184,[1]!Deans_Amt,4,FALSE)),0,VLOOKUP($B184,[1]!Deans_Amt,4,FALSE))</f>
        <v>-0.01</v>
      </c>
    </row>
    <row r="185" spans="1:18" hidden="1" outlineLevel="2" x14ac:dyDescent="0.25">
      <c r="A185" s="9" t="str">
        <f>Recoveries!A185</f>
        <v>31670 AS-Astronomy</v>
      </c>
      <c r="B185" s="9" t="str">
        <f>Recoveries!B185</f>
        <v>31670</v>
      </c>
      <c r="C185" s="9" t="str">
        <f>Recoveries!C185</f>
        <v>AS-Astronomy</v>
      </c>
      <c r="D185" s="27" t="str">
        <f>Recoveries!D185</f>
        <v>AS-Astronomy</v>
      </c>
      <c r="E185" s="9" t="str">
        <f>Recoveries!E185</f>
        <v>Arts &amp; Sciences</v>
      </c>
      <c r="F185" s="15">
        <v>21266.52</v>
      </c>
      <c r="G185" s="15">
        <v>18391.890000000003</v>
      </c>
      <c r="H185" s="15">
        <v>4943.5999999999985</v>
      </c>
      <c r="I185" s="15">
        <v>3671.9499999999971</v>
      </c>
      <c r="J185" s="15">
        <v>1645.5200000000041</v>
      </c>
      <c r="K185" s="15">
        <v>6245.43</v>
      </c>
      <c r="L185" s="15">
        <v>6089.57</v>
      </c>
      <c r="M185" s="15">
        <v>4660.9699999999939</v>
      </c>
      <c r="N185" s="15">
        <v>6001.7299999999959</v>
      </c>
      <c r="O185" s="15">
        <v>6247.5500000000029</v>
      </c>
      <c r="P185" s="15">
        <v>4848.1600000000035</v>
      </c>
      <c r="Q185" s="15">
        <f t="shared" si="2"/>
        <v>15153.220000000001</v>
      </c>
      <c r="R185" s="25">
        <f>IF(ISERROR(VLOOKUP($B185,[1]!Deans_Amt,4,FALSE)),0,VLOOKUP($B185,[1]!Deans_Amt,4,FALSE))</f>
        <v>99166.11</v>
      </c>
    </row>
    <row r="186" spans="1:18" hidden="1" outlineLevel="2" x14ac:dyDescent="0.25">
      <c r="A186" s="9" t="str">
        <f>Recoveries!A186</f>
        <v>31671 AS-VITA Inst for Theoretical Astronomy</v>
      </c>
      <c r="B186" s="9" t="str">
        <f>Recoveries!B186</f>
        <v>31671</v>
      </c>
      <c r="C186" s="9" t="str">
        <f>Recoveries!C186</f>
        <v>AS-VITA Inst for Theoretical Astron</v>
      </c>
      <c r="D186" s="27" t="str">
        <f>Recoveries!D186</f>
        <v>AS-VITA Inst for Theoretical Astron</v>
      </c>
      <c r="E186" s="9" t="str">
        <f>Recoveries!E186</f>
        <v>Arts &amp; Sciences</v>
      </c>
      <c r="F186" s="15">
        <v>2425.54</v>
      </c>
      <c r="G186" s="15">
        <v>1460.98</v>
      </c>
      <c r="H186" s="15">
        <v>763.59999999999991</v>
      </c>
      <c r="I186" s="15">
        <v>1016.6199999999999</v>
      </c>
      <c r="J186" s="15">
        <v>726.53000000000065</v>
      </c>
      <c r="K186" s="15">
        <v>1165.9699999999993</v>
      </c>
      <c r="L186" s="15">
        <v>1267.4400000000005</v>
      </c>
      <c r="M186" s="15">
        <v>869.19999999999891</v>
      </c>
      <c r="N186" s="15">
        <v>1193.17</v>
      </c>
      <c r="O186" s="15">
        <v>869.82999999999993</v>
      </c>
      <c r="P186" s="15">
        <v>761.32000000000153</v>
      </c>
      <c r="Q186" s="15">
        <f t="shared" si="2"/>
        <v>2430.58</v>
      </c>
      <c r="R186" s="25">
        <f>IF(ISERROR(VLOOKUP($B186,[1]!Deans_Amt,4,FALSE)),0,VLOOKUP($B186,[1]!Deans_Amt,4,FALSE))</f>
        <v>14950.78</v>
      </c>
    </row>
    <row r="187" spans="1:18" hidden="1" outlineLevel="2" x14ac:dyDescent="0.25">
      <c r="A187" s="9" t="str">
        <f>Recoveries!A187</f>
        <v>31680 AS-Biology</v>
      </c>
      <c r="B187" s="9" t="str">
        <f>Recoveries!B187</f>
        <v>31680</v>
      </c>
      <c r="C187" s="9" t="str">
        <f>Recoveries!C187</f>
        <v>AS-Biology</v>
      </c>
      <c r="D187" s="27" t="str">
        <f>Recoveries!D187</f>
        <v>AS-Biology</v>
      </c>
      <c r="E187" s="9" t="str">
        <f>Recoveries!E187</f>
        <v>Arts &amp; Sciences</v>
      </c>
      <c r="F187" s="15">
        <v>91618.18</v>
      </c>
      <c r="G187" s="15">
        <v>58926.460000000021</v>
      </c>
      <c r="H187" s="15">
        <v>45280.439999999973</v>
      </c>
      <c r="I187" s="15">
        <v>56696.640000000014</v>
      </c>
      <c r="J187" s="15">
        <v>49411.350000000006</v>
      </c>
      <c r="K187" s="15">
        <v>41557.25</v>
      </c>
      <c r="L187" s="15">
        <v>34807.02999999997</v>
      </c>
      <c r="M187" s="15">
        <v>46775.360000000044</v>
      </c>
      <c r="N187" s="15">
        <v>46289.159999999974</v>
      </c>
      <c r="O187" s="15">
        <v>36309.31</v>
      </c>
      <c r="P187" s="15">
        <v>47353.130000000063</v>
      </c>
      <c r="Q187" s="15">
        <f t="shared" si="2"/>
        <v>52281.099999999977</v>
      </c>
      <c r="R187" s="25">
        <f>IF(ISERROR(VLOOKUP($B187,[1]!Deans_Amt,4,FALSE)),0,VLOOKUP($B187,[1]!Deans_Amt,4,FALSE))</f>
        <v>607305.41</v>
      </c>
    </row>
    <row r="188" spans="1:18" hidden="1" outlineLevel="2" x14ac:dyDescent="0.25">
      <c r="A188" s="9" t="str">
        <f>Recoveries!A188</f>
        <v>31685 AS-Blandy Experimental Farm</v>
      </c>
      <c r="B188" s="9" t="str">
        <f>Recoveries!B188</f>
        <v>31685</v>
      </c>
      <c r="C188" s="9" t="str">
        <f>Recoveries!C188</f>
        <v>AS-Blandy Experimental Farm</v>
      </c>
      <c r="D188" s="27" t="str">
        <f>Recoveries!D188</f>
        <v>AS-Blandy Experimental Farm</v>
      </c>
      <c r="E188" s="9" t="str">
        <f>Recoveries!E188</f>
        <v>Arts &amp; Sciences</v>
      </c>
      <c r="F188" s="15">
        <v>98.29</v>
      </c>
      <c r="G188" s="15">
        <v>6.5799999999999983</v>
      </c>
      <c r="H188" s="15">
        <v>74.34</v>
      </c>
      <c r="I188" s="15">
        <v>226.60999999999999</v>
      </c>
      <c r="J188" s="15">
        <v>614.3599999999999</v>
      </c>
      <c r="K188" s="15">
        <v>108.16000000000008</v>
      </c>
      <c r="L188" s="15">
        <v>313.83000000000015</v>
      </c>
      <c r="M188" s="15">
        <v>681.73</v>
      </c>
      <c r="N188" s="15">
        <v>130.29999999999973</v>
      </c>
      <c r="O188" s="15">
        <v>40.5600000000004</v>
      </c>
      <c r="P188" s="15">
        <v>653.77999999999975</v>
      </c>
      <c r="Q188" s="15">
        <f t="shared" si="2"/>
        <v>1653.3100000000004</v>
      </c>
      <c r="R188" s="25">
        <f>IF(ISERROR(VLOOKUP($B188,[1]!Deans_Amt,4,FALSE)),0,VLOOKUP($B188,[1]!Deans_Amt,4,FALSE))</f>
        <v>4601.8500000000004</v>
      </c>
    </row>
    <row r="189" spans="1:18" hidden="1" outlineLevel="2" x14ac:dyDescent="0.25">
      <c r="A189" s="9" t="s">
        <v>242</v>
      </c>
      <c r="B189" s="9" t="str">
        <f>Recoveries!B189</f>
        <v>31690</v>
      </c>
      <c r="C189" s="9" t="str">
        <f>Recoveries!C189</f>
        <v>PV-Book Arts Press</v>
      </c>
      <c r="D189" s="27" t="str">
        <f>Recoveries!D189</f>
        <v>PV-Book Arts Press</v>
      </c>
      <c r="E189" s="9" t="str">
        <f>Recoveries!E189</f>
        <v>Arts &amp; Sciences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f t="shared" si="2"/>
        <v>0</v>
      </c>
      <c r="R189" s="25">
        <f>IF(ISERROR(VLOOKUP($B189,[1]!Deans_Amt,4,FALSE)),0,VLOOKUP($B189,[1]!Deans_Amt,4,FALSE))</f>
        <v>0</v>
      </c>
    </row>
    <row r="190" spans="1:18" hidden="1" outlineLevel="2" x14ac:dyDescent="0.25">
      <c r="A190" s="9" t="str">
        <f>Recoveries!A190</f>
        <v>31695 AS-Chemistry</v>
      </c>
      <c r="B190" s="9" t="str">
        <f>Recoveries!B190</f>
        <v>31695</v>
      </c>
      <c r="C190" s="9" t="str">
        <f>Recoveries!C190</f>
        <v>AS-Chemistry</v>
      </c>
      <c r="D190" s="27" t="str">
        <f>Recoveries!D190</f>
        <v>AS-Chemistry</v>
      </c>
      <c r="E190" s="9" t="str">
        <f>Recoveries!E190</f>
        <v>Arts &amp; Sciences</v>
      </c>
      <c r="F190" s="15">
        <v>90808.91</v>
      </c>
      <c r="G190" s="15">
        <v>62441.139999999985</v>
      </c>
      <c r="H190" s="15">
        <v>36313.350000000006</v>
      </c>
      <c r="I190" s="15">
        <v>51909.209999999992</v>
      </c>
      <c r="J190" s="15">
        <v>29667.799999999988</v>
      </c>
      <c r="K190" s="15">
        <v>28466.990000000049</v>
      </c>
      <c r="L190" s="15">
        <v>31789.919999999984</v>
      </c>
      <c r="M190" s="15">
        <v>29059.429999999993</v>
      </c>
      <c r="N190" s="15">
        <v>38167.979999999981</v>
      </c>
      <c r="O190" s="15">
        <v>37778.530000000028</v>
      </c>
      <c r="P190" s="15">
        <v>35074.020000000019</v>
      </c>
      <c r="Q190" s="15">
        <f t="shared" si="2"/>
        <v>60880.439999999944</v>
      </c>
      <c r="R190" s="25">
        <f>IF(ISERROR(VLOOKUP($B190,[1]!Deans_Amt,4,FALSE)),0,VLOOKUP($B190,[1]!Deans_Amt,4,FALSE))</f>
        <v>532357.72</v>
      </c>
    </row>
    <row r="191" spans="1:18" hidden="1" outlineLevel="2" x14ac:dyDescent="0.25">
      <c r="A191" s="9" t="str">
        <f>Recoveries!A191</f>
        <v>31700 AS-Classics</v>
      </c>
      <c r="B191" s="9" t="str">
        <f>Recoveries!B191</f>
        <v>31700</v>
      </c>
      <c r="C191" s="9" t="str">
        <f>Recoveries!C191</f>
        <v>AS-Classics</v>
      </c>
      <c r="D191" s="27" t="str">
        <f>Recoveries!D191</f>
        <v>AS-Classics</v>
      </c>
      <c r="E191" s="9" t="str">
        <f>Recoveries!E191</f>
        <v>Arts &amp; Sciences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f t="shared" si="2"/>
        <v>0</v>
      </c>
      <c r="R191" s="25">
        <f>IF(ISERROR(VLOOKUP($B191,[1]!Deans_Amt,4,FALSE)),0,VLOOKUP($B191,[1]!Deans_Amt,4,FALSE))</f>
        <v>0</v>
      </c>
    </row>
    <row r="192" spans="1:18" hidden="1" outlineLevel="2" x14ac:dyDescent="0.25">
      <c r="A192" s="9" t="str">
        <f>Recoveries!A192</f>
        <v>31710 AS-Ctr for East Asian Studies</v>
      </c>
      <c r="B192" s="9" t="str">
        <f>Recoveries!B192</f>
        <v>31710</v>
      </c>
      <c r="C192" s="9" t="str">
        <f>Recoveries!C192</f>
        <v>AS-Ctr for East Asian Studies</v>
      </c>
      <c r="D192" s="27" t="str">
        <f>Recoveries!D192</f>
        <v>AS-Ctr for East Asian Studies</v>
      </c>
      <c r="E192" s="9" t="str">
        <f>Recoveries!E192</f>
        <v>Arts &amp; Sciences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f t="shared" si="2"/>
        <v>0</v>
      </c>
      <c r="R192" s="25">
        <f>IF(ISERROR(VLOOKUP($B192,[1]!Deans_Amt,4,FALSE)),0,VLOOKUP($B192,[1]!Deans_Amt,4,FALSE))</f>
        <v>0</v>
      </c>
    </row>
    <row r="193" spans="1:18" hidden="1" outlineLevel="2" x14ac:dyDescent="0.25">
      <c r="A193" s="9" t="str">
        <f>Recoveries!A193</f>
        <v>31725 AS-Ctr for South Asian Studies</v>
      </c>
      <c r="B193" s="9" t="str">
        <f>Recoveries!B193</f>
        <v>31725</v>
      </c>
      <c r="C193" s="9" t="str">
        <f>Recoveries!C193</f>
        <v>AS-Ctr for South Asian Studies</v>
      </c>
      <c r="D193" s="27" t="str">
        <f>Recoveries!D193</f>
        <v>AS-Ctr for South Asian Studies</v>
      </c>
      <c r="E193" s="9" t="str">
        <f>Recoveries!E193</f>
        <v>Arts &amp; Sciences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f t="shared" si="2"/>
        <v>0</v>
      </c>
      <c r="R193" s="25">
        <f>IF(ISERROR(VLOOKUP($B193,[1]!Deans_Amt,4,FALSE)),0,VLOOKUP($B193,[1]!Deans_Amt,4,FALSE))</f>
        <v>0</v>
      </c>
    </row>
    <row r="194" spans="1:18" hidden="1" outlineLevel="2" x14ac:dyDescent="0.25">
      <c r="A194" s="9" t="str">
        <f>Recoveries!A194</f>
        <v>31735 AS-Drama Operations</v>
      </c>
      <c r="B194" s="9" t="str">
        <f>Recoveries!B194</f>
        <v>31735</v>
      </c>
      <c r="C194" s="9" t="str">
        <f>Recoveries!C194</f>
        <v>AS-Drama Operations</v>
      </c>
      <c r="D194" s="27" t="str">
        <f>Recoveries!D194</f>
        <v>AS-Drama Operations</v>
      </c>
      <c r="E194" s="9" t="str">
        <f>Recoveries!E194</f>
        <v>Arts &amp; Sciences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f t="shared" si="2"/>
        <v>0</v>
      </c>
      <c r="R194" s="25">
        <f>IF(ISERROR(VLOOKUP($B194,[1]!Deans_Amt,4,FALSE)),0,VLOOKUP($B194,[1]!Deans_Amt,4,FALSE))</f>
        <v>0</v>
      </c>
    </row>
    <row r="195" spans="1:18" hidden="1" outlineLevel="2" x14ac:dyDescent="0.25">
      <c r="A195" s="9" t="str">
        <f>Recoveries!A195</f>
        <v>31747 AS-E Asian Lang Lit &amp; Cultures</v>
      </c>
      <c r="B195" s="9" t="str">
        <f>Recoveries!B195</f>
        <v>31747</v>
      </c>
      <c r="C195" s="9" t="str">
        <f>Recoveries!C195</f>
        <v>AS-E Asian Lang Lit &amp; Cultures</v>
      </c>
      <c r="D195" s="27" t="str">
        <f>Recoveries!D195</f>
        <v>AS-E Asian Lang Lit &amp; Cultures</v>
      </c>
      <c r="E195" s="9" t="str">
        <f>Recoveries!E195</f>
        <v>Arts &amp; Sciences</v>
      </c>
      <c r="F195" s="15">
        <v>2938.77</v>
      </c>
      <c r="G195" s="15">
        <v>4.5999999999999091</v>
      </c>
      <c r="H195" s="15">
        <v>26.880000000000109</v>
      </c>
      <c r="I195" s="15">
        <v>4.0399999999999636</v>
      </c>
      <c r="J195" s="15">
        <v>316.55000000000018</v>
      </c>
      <c r="K195" s="15">
        <v>18.329999999999927</v>
      </c>
      <c r="L195" s="15">
        <v>0</v>
      </c>
      <c r="M195" s="15">
        <v>76.049999999999727</v>
      </c>
      <c r="N195" s="15">
        <v>0</v>
      </c>
      <c r="O195" s="15">
        <v>30.190000000000055</v>
      </c>
      <c r="P195" s="15">
        <v>20.450000000000273</v>
      </c>
      <c r="Q195" s="15">
        <f t="shared" si="2"/>
        <v>0</v>
      </c>
      <c r="R195" s="25">
        <f>IF(ISERROR(VLOOKUP($B195,[1]!Deans_Amt,4,FALSE)),0,VLOOKUP($B195,[1]!Deans_Amt,4,FALSE))</f>
        <v>3435.86</v>
      </c>
    </row>
    <row r="196" spans="1:18" hidden="1" outlineLevel="2" x14ac:dyDescent="0.25">
      <c r="A196" s="9" t="str">
        <f>Recoveries!A196</f>
        <v>31750 AS-Economics</v>
      </c>
      <c r="B196" s="9" t="str">
        <f>Recoveries!B196</f>
        <v>31750</v>
      </c>
      <c r="C196" s="9" t="str">
        <f>Recoveries!C196</f>
        <v>AS-Economics</v>
      </c>
      <c r="D196" s="27" t="str">
        <f>Recoveries!D196</f>
        <v>AS-Economics</v>
      </c>
      <c r="E196" s="9" t="str">
        <f>Recoveries!E196</f>
        <v>Arts &amp; Sciences</v>
      </c>
      <c r="F196" s="15">
        <v>406.95</v>
      </c>
      <c r="G196" s="15">
        <v>4039.9400000000005</v>
      </c>
      <c r="H196" s="15">
        <v>617.23999999999978</v>
      </c>
      <c r="I196" s="15">
        <v>1692.42</v>
      </c>
      <c r="J196" s="15">
        <v>554.5</v>
      </c>
      <c r="K196" s="15">
        <v>1182.9199999999992</v>
      </c>
      <c r="L196" s="15">
        <v>535.55000000000109</v>
      </c>
      <c r="M196" s="15">
        <v>1584.7700000000004</v>
      </c>
      <c r="N196" s="15">
        <v>1295.7699999999986</v>
      </c>
      <c r="O196" s="15">
        <v>1722.8000000000011</v>
      </c>
      <c r="P196" s="15">
        <v>1108.5100000000002</v>
      </c>
      <c r="Q196" s="15">
        <f t="shared" si="2"/>
        <v>8453.83</v>
      </c>
      <c r="R196" s="25">
        <f>IF(ISERROR(VLOOKUP($B196,[1]!Deans_Amt,4,FALSE)),0,VLOOKUP($B196,[1]!Deans_Amt,4,FALSE))</f>
        <v>23195.200000000001</v>
      </c>
    </row>
    <row r="197" spans="1:18" hidden="1" outlineLevel="2" x14ac:dyDescent="0.25">
      <c r="A197" s="9" t="str">
        <f>Recoveries!A197</f>
        <v>31755 AS-Editing Madison Papers</v>
      </c>
      <c r="B197" s="9" t="str">
        <f>Recoveries!B197</f>
        <v>31755</v>
      </c>
      <c r="C197" s="9" t="str">
        <f>Recoveries!C197</f>
        <v>AS-Editing Madison Papers</v>
      </c>
      <c r="D197" s="27" t="str">
        <f>Recoveries!D197</f>
        <v>AS-Editing Madison Papers</v>
      </c>
      <c r="E197" s="9" t="str">
        <f>Recoveries!E197</f>
        <v>Arts &amp; Sciences</v>
      </c>
      <c r="F197" s="15">
        <v>326.79000000000002</v>
      </c>
      <c r="G197" s="15">
        <v>191.16000000000003</v>
      </c>
      <c r="H197" s="15">
        <v>191.16999999999996</v>
      </c>
      <c r="I197" s="15">
        <v>60.059999999999945</v>
      </c>
      <c r="J197" s="15">
        <v>26.07000000000005</v>
      </c>
      <c r="K197" s="15">
        <v>155.01</v>
      </c>
      <c r="L197" s="15">
        <v>139.74</v>
      </c>
      <c r="M197" s="15">
        <v>552.06999999999994</v>
      </c>
      <c r="N197" s="15">
        <v>528.1400000000001</v>
      </c>
      <c r="O197" s="15">
        <v>304.65999999999985</v>
      </c>
      <c r="P197" s="15">
        <v>160.46000000000004</v>
      </c>
      <c r="Q197" s="15">
        <f t="shared" si="2"/>
        <v>-103.11999999999989</v>
      </c>
      <c r="R197" s="25">
        <f>IF(ISERROR(VLOOKUP($B197,[1]!Deans_Amt,4,FALSE)),0,VLOOKUP($B197,[1]!Deans_Amt,4,FALSE))</f>
        <v>2532.21</v>
      </c>
    </row>
    <row r="198" spans="1:18" hidden="1" outlineLevel="2" x14ac:dyDescent="0.25">
      <c r="A198" s="9" t="str">
        <f>Recoveries!A198</f>
        <v>31760 AS-Editing Wash Papers</v>
      </c>
      <c r="B198" s="9" t="str">
        <f>Recoveries!B198</f>
        <v>31760</v>
      </c>
      <c r="C198" s="9" t="str">
        <f>Recoveries!C198</f>
        <v>AS-Editing Wash Papers</v>
      </c>
      <c r="D198" s="27" t="str">
        <f>Recoveries!D198</f>
        <v>AS-Editing Wash Papers</v>
      </c>
      <c r="E198" s="9" t="str">
        <f>Recoveries!E198</f>
        <v>Arts &amp; Sciences</v>
      </c>
      <c r="F198" s="15">
        <v>120.15</v>
      </c>
      <c r="G198" s="15">
        <v>159.57000000000002</v>
      </c>
      <c r="H198" s="15">
        <v>140.46999999999997</v>
      </c>
      <c r="I198" s="15">
        <v>42.339999999999975</v>
      </c>
      <c r="J198" s="15">
        <v>0</v>
      </c>
      <c r="K198" s="15">
        <v>164.70000000000005</v>
      </c>
      <c r="L198" s="15">
        <v>178.94999999999993</v>
      </c>
      <c r="M198" s="15">
        <v>178.95000000000005</v>
      </c>
      <c r="N198" s="15">
        <v>193.19999999999993</v>
      </c>
      <c r="O198" s="15">
        <v>178.95000000000005</v>
      </c>
      <c r="P198" s="15">
        <v>178.96000000000004</v>
      </c>
      <c r="Q198" s="15">
        <f t="shared" si="2"/>
        <v>-60.519999999999982</v>
      </c>
      <c r="R198" s="25">
        <f>IF(ISERROR(VLOOKUP($B198,[1]!Deans_Amt,4,FALSE)),0,VLOOKUP($B198,[1]!Deans_Amt,4,FALSE))</f>
        <v>1475.72</v>
      </c>
    </row>
    <row r="199" spans="1:18" hidden="1" outlineLevel="2" x14ac:dyDescent="0.25">
      <c r="A199" s="9" t="str">
        <f>Recoveries!A199</f>
        <v>31765 AS-English/Eng Lit Ops</v>
      </c>
      <c r="B199" s="9" t="str">
        <f>Recoveries!B199</f>
        <v>31765</v>
      </c>
      <c r="C199" s="9" t="str">
        <f>Recoveries!C199</f>
        <v>AS-English/Eng Lit Ops</v>
      </c>
      <c r="D199" s="27" t="str">
        <f>Recoveries!D199</f>
        <v>AS-English/Eng Lit Ops</v>
      </c>
      <c r="E199" s="9" t="str">
        <f>Recoveries!E199</f>
        <v>Arts &amp; Sciences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f t="shared" si="2"/>
        <v>0</v>
      </c>
      <c r="R199" s="25">
        <f>IF(ISERROR(VLOOKUP($B199,[1]!Deans_Amt,4,FALSE)),0,VLOOKUP($B199,[1]!Deans_Amt,4,FALSE))</f>
        <v>0</v>
      </c>
    </row>
    <row r="200" spans="1:18" hidden="1" outlineLevel="2" x14ac:dyDescent="0.25">
      <c r="A200" s="9" t="str">
        <f>Recoveries!A200</f>
        <v>31795 AS-Environmental Sciences</v>
      </c>
      <c r="B200" s="9" t="str">
        <f>Recoveries!B200</f>
        <v>31795</v>
      </c>
      <c r="C200" s="9" t="str">
        <f>Recoveries!C200</f>
        <v>AS-Environmental Sciences</v>
      </c>
      <c r="D200" s="27" t="str">
        <f>Recoveries!D200</f>
        <v>AS-Environmental Sciences</v>
      </c>
      <c r="E200" s="9" t="str">
        <f>Recoveries!E200</f>
        <v>Arts &amp; Sciences</v>
      </c>
      <c r="F200" s="15">
        <v>38350.93</v>
      </c>
      <c r="G200" s="15">
        <v>28279.799999999996</v>
      </c>
      <c r="H200" s="15">
        <v>12281.630000000005</v>
      </c>
      <c r="I200" s="15">
        <v>21721</v>
      </c>
      <c r="J200" s="15">
        <v>12097.710000000006</v>
      </c>
      <c r="K200" s="15">
        <v>18176.179999999993</v>
      </c>
      <c r="L200" s="15">
        <v>11663.459999999992</v>
      </c>
      <c r="M200" s="15">
        <v>10645.660000000003</v>
      </c>
      <c r="N200" s="15">
        <v>11343.369999999995</v>
      </c>
      <c r="O200" s="15">
        <v>12543.650000000023</v>
      </c>
      <c r="P200" s="15">
        <v>16122.089999999997</v>
      </c>
      <c r="Q200" s="15">
        <f t="shared" si="2"/>
        <v>29051.47</v>
      </c>
      <c r="R200" s="25">
        <f>IF(ISERROR(VLOOKUP($B200,[1]!Deans_Amt,4,FALSE)),0,VLOOKUP($B200,[1]!Deans_Amt,4,FALSE))</f>
        <v>222276.95</v>
      </c>
    </row>
    <row r="201" spans="1:18" hidden="1" outlineLevel="2" x14ac:dyDescent="0.25">
      <c r="A201" s="9" t="s">
        <v>732</v>
      </c>
      <c r="B201" s="9" t="str">
        <f>Recoveries!B201</f>
        <v>31798</v>
      </c>
      <c r="C201" s="9" t="str">
        <f>Recoveries!C201</f>
        <v>AS-Equity Center</v>
      </c>
      <c r="D201" s="27" t="str">
        <f>Recoveries!D201</f>
        <v>AS-Equity Center</v>
      </c>
      <c r="E201" s="9" t="str">
        <f>Recoveries!E201</f>
        <v>Arts &amp; Sciences</v>
      </c>
      <c r="F201" s="15">
        <v>2034.63</v>
      </c>
      <c r="G201" s="15">
        <v>6516.3200000000006</v>
      </c>
      <c r="H201" s="15">
        <v>251.75</v>
      </c>
      <c r="I201" s="15">
        <v>1117.58</v>
      </c>
      <c r="J201" s="15">
        <v>552.68999999999869</v>
      </c>
      <c r="K201" s="15">
        <v>188.65999999999985</v>
      </c>
      <c r="L201" s="15">
        <v>320.17000000000007</v>
      </c>
      <c r="M201" s="15">
        <v>94.409999999999854</v>
      </c>
      <c r="N201" s="15">
        <v>229.16000000000167</v>
      </c>
      <c r="O201" s="15">
        <v>938.51999999999862</v>
      </c>
      <c r="P201" s="15">
        <v>171.26000000000022</v>
      </c>
      <c r="Q201" s="15">
        <f t="shared" si="2"/>
        <v>3262.7700000000004</v>
      </c>
      <c r="R201" s="25">
        <f>IF(ISERROR(VLOOKUP($B201,[1]!Deans_Amt,4,FALSE)),0,VLOOKUP($B201,[1]!Deans_Amt,4,FALSE))</f>
        <v>15677.92</v>
      </c>
    </row>
    <row r="202" spans="1:18" hidden="1" outlineLevel="2" x14ac:dyDescent="0.25">
      <c r="A202" s="9" t="str">
        <f>Recoveries!A202</f>
        <v>31805 AS-French Lit/Gen Linguistics</v>
      </c>
      <c r="B202" s="9" t="str">
        <f>Recoveries!B202</f>
        <v>31805</v>
      </c>
      <c r="C202" s="9" t="str">
        <f>Recoveries!C202</f>
        <v>AS-French Lit/Gen Linguistics</v>
      </c>
      <c r="D202" s="27" t="str">
        <f>Recoveries!D202</f>
        <v>AS-French Lit/Gen Linguistics</v>
      </c>
      <c r="E202" s="9" t="str">
        <f>Recoveries!E202</f>
        <v>Arts &amp; Sciences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f t="shared" ref="Q202:Q258" si="3">R202-SUM(F202:P202)</f>
        <v>0</v>
      </c>
      <c r="R202" s="25">
        <f>IF(ISERROR(VLOOKUP($B202,[1]!Deans_Amt,4,FALSE)),0,VLOOKUP($B202,[1]!Deans_Amt,4,FALSE))</f>
        <v>0</v>
      </c>
    </row>
    <row r="203" spans="1:18" hidden="1" outlineLevel="2" x14ac:dyDescent="0.25">
      <c r="A203" s="9" t="str">
        <f>Recoveries!A203</f>
        <v>31815 AS-Govt &amp; Foreign Aff</v>
      </c>
      <c r="B203" s="9" t="str">
        <f>Recoveries!B203</f>
        <v>31815</v>
      </c>
      <c r="C203" s="9" t="str">
        <f>Recoveries!C203</f>
        <v>AS-Govt &amp; Foreign Aff</v>
      </c>
      <c r="D203" s="27" t="str">
        <f>Recoveries!D203</f>
        <v>AS-Govt &amp; Foreign Aff</v>
      </c>
      <c r="E203" s="9" t="str">
        <f>Recoveries!E203</f>
        <v>Arts &amp; Sciences</v>
      </c>
      <c r="F203" s="15">
        <v>0</v>
      </c>
      <c r="G203" s="15">
        <v>0</v>
      </c>
      <c r="H203" s="15">
        <v>0</v>
      </c>
      <c r="I203" s="15">
        <v>0</v>
      </c>
      <c r="J203" s="15">
        <v>107.16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f t="shared" si="3"/>
        <v>0</v>
      </c>
      <c r="R203" s="25">
        <f>IF(ISERROR(VLOOKUP($B203,[1]!Deans_Amt,4,FALSE)),0,VLOOKUP($B203,[1]!Deans_Amt,4,FALSE))</f>
        <v>107.16</v>
      </c>
    </row>
    <row r="204" spans="1:18" hidden="1" outlineLevel="2" x14ac:dyDescent="0.25">
      <c r="A204" s="9" t="str">
        <f>Recoveries!A204</f>
        <v>31825 AS-History</v>
      </c>
      <c r="B204" s="9" t="str">
        <f>Recoveries!B204</f>
        <v>31825</v>
      </c>
      <c r="C204" s="9" t="str">
        <f>Recoveries!C204</f>
        <v>AS-History</v>
      </c>
      <c r="D204" s="27" t="str">
        <f>Recoveries!D204</f>
        <v>AS-History</v>
      </c>
      <c r="E204" s="9" t="str">
        <f>Recoveries!E204</f>
        <v>Arts &amp; Sciences</v>
      </c>
      <c r="F204" s="15">
        <v>63.55</v>
      </c>
      <c r="G204" s="15">
        <v>62.05</v>
      </c>
      <c r="H204" s="15">
        <v>14.900000000000006</v>
      </c>
      <c r="I204" s="15">
        <v>32.490000000000009</v>
      </c>
      <c r="J204" s="15">
        <v>330</v>
      </c>
      <c r="K204" s="15">
        <v>46.25</v>
      </c>
      <c r="L204" s="15">
        <v>9.5299999999999727</v>
      </c>
      <c r="M204" s="15">
        <v>-1.999999999998181E-2</v>
      </c>
      <c r="N204" s="15">
        <v>0</v>
      </c>
      <c r="O204" s="15">
        <v>0</v>
      </c>
      <c r="P204" s="15">
        <v>0</v>
      </c>
      <c r="Q204" s="15">
        <f t="shared" si="3"/>
        <v>0</v>
      </c>
      <c r="R204" s="25">
        <f>IF(ISERROR(VLOOKUP($B204,[1]!Deans_Amt,4,FALSE)),0,VLOOKUP($B204,[1]!Deans_Amt,4,FALSE))</f>
        <v>558.75</v>
      </c>
    </row>
    <row r="205" spans="1:18" hidden="1" outlineLevel="2" x14ac:dyDescent="0.25">
      <c r="A205" s="9" t="str">
        <f>Recoveries!A205</f>
        <v>31830 AS-Inst/Adv Stud in Culture</v>
      </c>
      <c r="B205" s="9" t="str">
        <f>Recoveries!B205</f>
        <v>31830</v>
      </c>
      <c r="C205" s="9" t="str">
        <f>Recoveries!C205</f>
        <v>AS-Inst/Adv Stud in Culture</v>
      </c>
      <c r="D205" s="27" t="str">
        <f>Recoveries!D205</f>
        <v>AS-Inst/Adv Stud in Culture</v>
      </c>
      <c r="E205" s="9" t="str">
        <f>Recoveries!E205</f>
        <v>Arts &amp; Sciences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f t="shared" si="3"/>
        <v>0</v>
      </c>
      <c r="R205" s="25">
        <f>IF(ISERROR(VLOOKUP($B205,[1]!Deans_Amt,4,FALSE)),0,VLOOKUP($B205,[1]!Deans_Amt,4,FALSE))</f>
        <v>0</v>
      </c>
    </row>
    <row r="206" spans="1:18" hidden="1" outlineLevel="2" x14ac:dyDescent="0.25">
      <c r="A206" s="9" t="str">
        <f>Recoveries!A206</f>
        <v>31835 AS-Inst/Afro-am &amp; African Stud</v>
      </c>
      <c r="B206" s="9" t="str">
        <f>Recoveries!B206</f>
        <v>31835</v>
      </c>
      <c r="C206" s="9" t="str">
        <f>Recoveries!C206</f>
        <v>AS-Inst/Afro-am &amp; African Stud</v>
      </c>
      <c r="D206" s="27" t="str">
        <f>Recoveries!D206</f>
        <v>AS-Inst/Afro-am &amp; African Stud</v>
      </c>
      <c r="E206" s="9" t="str">
        <f>Recoveries!E206</f>
        <v>Arts &amp; Sciences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f t="shared" si="3"/>
        <v>0</v>
      </c>
      <c r="R206" s="25">
        <f>IF(ISERROR(VLOOKUP($B206,[1]!Deans_Amt,4,FALSE)),0,VLOOKUP($B206,[1]!Deans_Amt,4,FALSE))</f>
        <v>0</v>
      </c>
    </row>
    <row r="207" spans="1:18" hidden="1" outlineLevel="2" x14ac:dyDescent="0.25">
      <c r="A207" s="9" t="str">
        <f>Recoveries!A207</f>
        <v>31850 AS-Mathematics</v>
      </c>
      <c r="B207" s="9" t="str">
        <f>Recoveries!B207</f>
        <v>31850</v>
      </c>
      <c r="C207" s="9" t="str">
        <f>Recoveries!C207</f>
        <v>AS-Mathematics</v>
      </c>
      <c r="D207" s="27" t="str">
        <f>Recoveries!D207</f>
        <v>AS-Mathematics</v>
      </c>
      <c r="E207" s="9" t="str">
        <f>Recoveries!E207</f>
        <v>Arts &amp; Sciences</v>
      </c>
      <c r="F207" s="15">
        <v>20173.57</v>
      </c>
      <c r="G207" s="15">
        <v>9127.0499999999993</v>
      </c>
      <c r="H207" s="15">
        <v>666.68000000000029</v>
      </c>
      <c r="I207" s="15">
        <v>10525.509999999998</v>
      </c>
      <c r="J207" s="15">
        <v>2672.2200000000012</v>
      </c>
      <c r="K207" s="15">
        <v>1753.739999999998</v>
      </c>
      <c r="L207" s="15">
        <v>2476.2100000000064</v>
      </c>
      <c r="M207" s="15">
        <v>1801.5699999999997</v>
      </c>
      <c r="N207" s="15">
        <v>1404.1800000000003</v>
      </c>
      <c r="O207" s="15">
        <v>1286.7999999999956</v>
      </c>
      <c r="P207" s="15">
        <v>3966.3499999999985</v>
      </c>
      <c r="Q207" s="15">
        <f t="shared" si="3"/>
        <v>26120.260000000002</v>
      </c>
      <c r="R207" s="25">
        <f>IF(ISERROR(VLOOKUP($B207,[1]!Deans_Amt,4,FALSE)),0,VLOOKUP($B207,[1]!Deans_Amt,4,FALSE))</f>
        <v>81974.14</v>
      </c>
    </row>
    <row r="208" spans="1:18" hidden="1" outlineLevel="2" x14ac:dyDescent="0.25">
      <c r="A208" s="9" t="str">
        <f>Recoveries!A208</f>
        <v>31855 AS-Media Studies</v>
      </c>
      <c r="B208" s="9" t="str">
        <f>Recoveries!B208</f>
        <v>31855</v>
      </c>
      <c r="C208" s="9" t="str">
        <f>Recoveries!C208</f>
        <v>AS-Media Studies</v>
      </c>
      <c r="D208" s="27" t="str">
        <f>Recoveries!D208</f>
        <v>AS-Media Studies</v>
      </c>
      <c r="E208" s="9" t="str">
        <f>Recoveries!E208</f>
        <v>Arts &amp; Sciences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f t="shared" si="3"/>
        <v>938.85</v>
      </c>
      <c r="R208" s="25">
        <f>IF(ISERROR(VLOOKUP($B208,[1]!Deans_Amt,4,FALSE)),0,VLOOKUP($B208,[1]!Deans_Amt,4,FALSE))</f>
        <v>938.85</v>
      </c>
    </row>
    <row r="209" spans="1:18" hidden="1" outlineLevel="2" x14ac:dyDescent="0.25">
      <c r="A209" s="9" t="s">
        <v>737</v>
      </c>
      <c r="B209" s="9" t="str">
        <f>Recoveries!B209</f>
        <v>31865</v>
      </c>
      <c r="C209" s="9" t="str">
        <f>Recoveries!C209</f>
        <v xml:space="preserve">AS-Music </v>
      </c>
      <c r="D209" s="27" t="str">
        <f>Recoveries!D209</f>
        <v xml:space="preserve">AS-Music </v>
      </c>
      <c r="E209" s="9" t="str">
        <f>Recoveries!E209</f>
        <v>Arts &amp; Sciences</v>
      </c>
      <c r="F209" s="15">
        <v>170.75</v>
      </c>
      <c r="G209" s="15">
        <v>25.169999999999987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f t="shared" si="3"/>
        <v>0</v>
      </c>
      <c r="R209" s="25">
        <f>IF(ISERROR(VLOOKUP($B209,[1]!Deans_Amt,4,FALSE)),0,VLOOKUP($B209,[1]!Deans_Amt,4,FALSE))</f>
        <v>195.92</v>
      </c>
    </row>
    <row r="210" spans="1:18" hidden="1" outlineLevel="2" x14ac:dyDescent="0.25">
      <c r="A210" s="9" t="str">
        <f>Recoveries!A210</f>
        <v>31870 AS-Philosophy</v>
      </c>
      <c r="B210" s="9" t="str">
        <f>Recoveries!B210</f>
        <v>31870</v>
      </c>
      <c r="C210" s="9" t="str">
        <f>Recoveries!C210</f>
        <v>AS-Philosophy</v>
      </c>
      <c r="D210" s="27" t="str">
        <f>Recoveries!D210</f>
        <v>AS-Philosophy</v>
      </c>
      <c r="E210" s="9" t="str">
        <f>Recoveries!E210</f>
        <v>Arts &amp; Sciences</v>
      </c>
      <c r="F210" s="15">
        <v>0</v>
      </c>
      <c r="G210" s="15">
        <v>68.16</v>
      </c>
      <c r="H210" s="15">
        <v>68.150000000000006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11.719999999999999</v>
      </c>
      <c r="O210" s="15">
        <v>0</v>
      </c>
      <c r="P210" s="15">
        <v>0</v>
      </c>
      <c r="Q210" s="15">
        <f t="shared" si="3"/>
        <v>0</v>
      </c>
      <c r="R210" s="25">
        <f>IF(ISERROR(VLOOKUP($B210,[1]!Deans_Amt,4,FALSE)),0,VLOOKUP($B210,[1]!Deans_Amt,4,FALSE))</f>
        <v>148.03</v>
      </c>
    </row>
    <row r="211" spans="1:18" hidden="1" outlineLevel="2" x14ac:dyDescent="0.25">
      <c r="A211" s="9" t="str">
        <f>Recoveries!A211</f>
        <v>31875 AS-Physics</v>
      </c>
      <c r="B211" s="9" t="str">
        <f>Recoveries!B211</f>
        <v>31875</v>
      </c>
      <c r="C211" s="9" t="str">
        <f>Recoveries!C211</f>
        <v>AS-Physics</v>
      </c>
      <c r="D211" s="27" t="str">
        <f>Recoveries!D211</f>
        <v>AS-Physics</v>
      </c>
      <c r="E211" s="9" t="str">
        <f>Recoveries!E211</f>
        <v>Arts &amp; Sciences</v>
      </c>
      <c r="F211" s="15">
        <v>65420.46</v>
      </c>
      <c r="G211" s="15">
        <v>40084.329999999994</v>
      </c>
      <c r="H211" s="15">
        <v>42131.539999999994</v>
      </c>
      <c r="I211" s="15">
        <v>38363.800000000017</v>
      </c>
      <c r="J211" s="15">
        <v>41245.489999999991</v>
      </c>
      <c r="K211" s="15">
        <v>28683.770000000019</v>
      </c>
      <c r="L211" s="15">
        <v>24115.099999999977</v>
      </c>
      <c r="M211" s="15">
        <v>27192.440000000002</v>
      </c>
      <c r="N211" s="15">
        <v>34021.979999999981</v>
      </c>
      <c r="O211" s="15">
        <v>27671.670000000042</v>
      </c>
      <c r="P211" s="15">
        <v>24879.929999999993</v>
      </c>
      <c r="Q211" s="15">
        <f t="shared" si="3"/>
        <v>48357.289999999979</v>
      </c>
      <c r="R211" s="25">
        <f>IF(ISERROR(VLOOKUP($B211,[1]!Deans_Amt,4,FALSE)),0,VLOOKUP($B211,[1]!Deans_Amt,4,FALSE))</f>
        <v>442167.8</v>
      </c>
    </row>
    <row r="212" spans="1:18" hidden="1" outlineLevel="2" x14ac:dyDescent="0.25">
      <c r="A212" s="9" t="str">
        <f>Recoveries!A212</f>
        <v>31885 AS-Psychology</v>
      </c>
      <c r="B212" s="9" t="str">
        <f>Recoveries!B212</f>
        <v>31885</v>
      </c>
      <c r="C212" s="9" t="str">
        <f>Recoveries!C212</f>
        <v>AS-Psychology</v>
      </c>
      <c r="D212" s="27" t="str">
        <f>Recoveries!D212</f>
        <v>AS-Psychology</v>
      </c>
      <c r="E212" s="9" t="str">
        <f>Recoveries!E212</f>
        <v>Arts &amp; Sciences</v>
      </c>
      <c r="F212" s="15">
        <v>57335.03</v>
      </c>
      <c r="G212" s="15">
        <v>40731.630000000005</v>
      </c>
      <c r="H212" s="15">
        <v>14653.649999999994</v>
      </c>
      <c r="I212" s="15">
        <v>18263.100000000006</v>
      </c>
      <c r="J212" s="15">
        <v>16549.199999999983</v>
      </c>
      <c r="K212" s="15">
        <v>19053.170000000013</v>
      </c>
      <c r="L212" s="15">
        <v>15194.760000000009</v>
      </c>
      <c r="M212" s="15">
        <v>20209.100000000006</v>
      </c>
      <c r="N212" s="15">
        <v>17893.199999999983</v>
      </c>
      <c r="O212" s="15">
        <v>15451.140000000014</v>
      </c>
      <c r="P212" s="15">
        <v>17878.119999999995</v>
      </c>
      <c r="Q212" s="15">
        <f t="shared" si="3"/>
        <v>27638.139999999985</v>
      </c>
      <c r="R212" s="25">
        <f>IF(ISERROR(VLOOKUP($B212,[1]!Deans_Amt,4,FALSE)),0,VLOOKUP($B212,[1]!Deans_Amt,4,FALSE))</f>
        <v>280850.24</v>
      </c>
    </row>
    <row r="213" spans="1:18" hidden="1" outlineLevel="2" x14ac:dyDescent="0.25">
      <c r="A213" s="9" t="str">
        <f>Recoveries!A213</f>
        <v>31890 AS-Religious Studies</v>
      </c>
      <c r="B213" s="9" t="str">
        <f>Recoveries!B213</f>
        <v>31890</v>
      </c>
      <c r="C213" s="9" t="str">
        <f>Recoveries!C213</f>
        <v>AS-Religious Studies</v>
      </c>
      <c r="D213" s="27" t="str">
        <f>Recoveries!D213</f>
        <v>AS-Religious Studies</v>
      </c>
      <c r="E213" s="9" t="str">
        <f>Recoveries!E213</f>
        <v>Arts &amp; Sciences</v>
      </c>
      <c r="F213" s="15">
        <v>3597.05</v>
      </c>
      <c r="G213" s="15">
        <v>1711.6499999999996</v>
      </c>
      <c r="H213" s="15">
        <v>1639.3600000000006</v>
      </c>
      <c r="I213" s="15">
        <v>2553.04</v>
      </c>
      <c r="J213" s="15">
        <v>1155.6499999999996</v>
      </c>
      <c r="K213" s="15">
        <v>1717.17</v>
      </c>
      <c r="L213" s="15">
        <v>1495.3999999999996</v>
      </c>
      <c r="M213" s="15">
        <v>2796.3899999999994</v>
      </c>
      <c r="N213" s="15">
        <v>3139.6800000000003</v>
      </c>
      <c r="O213" s="15">
        <v>1186.5200000000004</v>
      </c>
      <c r="P213" s="15">
        <v>1090.869999999999</v>
      </c>
      <c r="Q213" s="15">
        <f t="shared" si="3"/>
        <v>2190.1200000000026</v>
      </c>
      <c r="R213" s="25">
        <f>IF(ISERROR(VLOOKUP($B213,[1]!Deans_Amt,4,FALSE)),0,VLOOKUP($B213,[1]!Deans_Amt,4,FALSE))</f>
        <v>24272.9</v>
      </c>
    </row>
    <row r="214" spans="1:18" hidden="1" outlineLevel="2" x14ac:dyDescent="0.25">
      <c r="A214" s="9" t="str">
        <f>Recoveries!A214</f>
        <v>31900 AS-Sociology</v>
      </c>
      <c r="B214" s="9" t="str">
        <f>Recoveries!B214</f>
        <v>31900</v>
      </c>
      <c r="C214" s="9" t="str">
        <f>Recoveries!C214</f>
        <v>AS-Sociology</v>
      </c>
      <c r="D214" s="27" t="str">
        <f>Recoveries!D214</f>
        <v>AS-Sociology</v>
      </c>
      <c r="E214" s="9" t="str">
        <f>Recoveries!E214</f>
        <v>Arts &amp; Sciences</v>
      </c>
      <c r="F214" s="15">
        <v>2919.11</v>
      </c>
      <c r="G214" s="15">
        <v>354.32999999999993</v>
      </c>
      <c r="H214" s="15">
        <v>640.19999999999982</v>
      </c>
      <c r="I214" s="15">
        <v>994.42999999999984</v>
      </c>
      <c r="J214" s="15">
        <v>353.57000000000062</v>
      </c>
      <c r="K214" s="15">
        <v>2974.2599999999993</v>
      </c>
      <c r="L214" s="15">
        <v>1363.6499999999996</v>
      </c>
      <c r="M214" s="15">
        <v>537.06000000000131</v>
      </c>
      <c r="N214" s="15">
        <v>878.93000000000029</v>
      </c>
      <c r="O214" s="15">
        <v>974.28999999999905</v>
      </c>
      <c r="P214" s="15">
        <v>238.01000000000022</v>
      </c>
      <c r="Q214" s="15">
        <f t="shared" si="3"/>
        <v>1653.8600000000006</v>
      </c>
      <c r="R214" s="25">
        <f>IF(ISERROR(VLOOKUP($B214,[1]!Deans_Amt,4,FALSE)),0,VLOOKUP($B214,[1]!Deans_Amt,4,FALSE))</f>
        <v>13881.7</v>
      </c>
    </row>
    <row r="215" spans="1:18" hidden="1" outlineLevel="2" x14ac:dyDescent="0.25">
      <c r="A215" s="9" t="str">
        <f>Recoveries!A215</f>
        <v>31905 AS-Spanish, Italian, &amp; Portuguese</v>
      </c>
      <c r="B215" s="9" t="str">
        <f>Recoveries!B215</f>
        <v>31905</v>
      </c>
      <c r="C215" s="9" t="str">
        <f>Recoveries!C215</f>
        <v>AS-Spanish, Italian, &amp; Portuguese</v>
      </c>
      <c r="D215" s="27" t="str">
        <f>Recoveries!D215</f>
        <v>AS-Spanish, Italian, &amp; Portuguese</v>
      </c>
      <c r="E215" s="9" t="str">
        <f>Recoveries!E215</f>
        <v>Arts &amp; Sciences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361.95</v>
      </c>
      <c r="M215" s="15">
        <v>0</v>
      </c>
      <c r="N215" s="15">
        <v>0</v>
      </c>
      <c r="O215" s="15">
        <v>0</v>
      </c>
      <c r="P215" s="15">
        <v>0</v>
      </c>
      <c r="Q215" s="15">
        <f t="shared" si="3"/>
        <v>1432.78</v>
      </c>
      <c r="R215" s="25">
        <f>IF(ISERROR(VLOOKUP($B215,[1]!Deans_Amt,4,FALSE)),0,VLOOKUP($B215,[1]!Deans_Amt,4,FALSE))</f>
        <v>1794.73</v>
      </c>
    </row>
    <row r="216" spans="1:18" hidden="1" outlineLevel="2" x14ac:dyDescent="0.25">
      <c r="A216" s="9" t="str">
        <f>Recoveries!A216</f>
        <v>31915 AS-Statistics</v>
      </c>
      <c r="B216" s="9" t="str">
        <f>Recoveries!B216</f>
        <v>31915</v>
      </c>
      <c r="C216" s="9" t="str">
        <f>Recoveries!C216</f>
        <v>AS-Statistics</v>
      </c>
      <c r="D216" s="27" t="str">
        <f>Recoveries!D216</f>
        <v>AS-Statistics</v>
      </c>
      <c r="E216" s="9" t="str">
        <f>Recoveries!E216</f>
        <v>Arts &amp; Sciences</v>
      </c>
      <c r="F216" s="15">
        <v>6039.65</v>
      </c>
      <c r="G216" s="15">
        <v>6064.9400000000005</v>
      </c>
      <c r="H216" s="15">
        <v>225.19000000000051</v>
      </c>
      <c r="I216" s="15">
        <v>770.67999999999847</v>
      </c>
      <c r="J216" s="15">
        <v>281.66000000000167</v>
      </c>
      <c r="K216" s="15">
        <v>262.92000000000007</v>
      </c>
      <c r="L216" s="15">
        <v>223.07999999999993</v>
      </c>
      <c r="M216" s="15">
        <v>342.11999999999898</v>
      </c>
      <c r="N216" s="15">
        <v>399.05999999999949</v>
      </c>
      <c r="O216" s="15">
        <v>220.07999999999993</v>
      </c>
      <c r="P216" s="15">
        <v>837.06000000000131</v>
      </c>
      <c r="Q216" s="15">
        <f t="shared" si="3"/>
        <v>4239.1099999999988</v>
      </c>
      <c r="R216" s="25">
        <f>IF(ISERROR(VLOOKUP($B216,[1]!Deans_Amt,4,FALSE)),0,VLOOKUP($B216,[1]!Deans_Amt,4,FALSE))</f>
        <v>19905.55</v>
      </c>
    </row>
    <row r="217" spans="1:18" hidden="1" outlineLevel="2" x14ac:dyDescent="0.25">
      <c r="A217" s="9" t="str">
        <f>Recoveries!A217</f>
        <v>31925 AS-Va Ctr for Digital History</v>
      </c>
      <c r="B217" s="9" t="str">
        <f>Recoveries!B217</f>
        <v>31925</v>
      </c>
      <c r="C217" s="9" t="str">
        <f>Recoveries!C217</f>
        <v>AS-Va Ctr for Digital History</v>
      </c>
      <c r="D217" s="27" t="str">
        <f>Recoveries!D217</f>
        <v>AS-Va Ctr for Digital History</v>
      </c>
      <c r="E217" s="9" t="str">
        <f>Recoveries!E217</f>
        <v>Arts &amp; Sciences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f t="shared" si="3"/>
        <v>0</v>
      </c>
      <c r="R217" s="25">
        <f>IF(ISERROR(VLOOKUP($B217,[1]!Deans_Amt,4,FALSE)),0,VLOOKUP($B217,[1]!Deans_Amt,4,FALSE))</f>
        <v>0</v>
      </c>
    </row>
    <row r="218" spans="1:18" hidden="1" outlineLevel="2" x14ac:dyDescent="0.25">
      <c r="A218" s="9" t="str">
        <f>Recoveries!A218</f>
        <v>31931 AS-Ctr, Religion &amp; Democracy</v>
      </c>
      <c r="B218" s="9" t="str">
        <f>Recoveries!B218</f>
        <v>31931</v>
      </c>
      <c r="C218" s="9" t="str">
        <f>Recoveries!C218</f>
        <v>AS-Ctr, Religion &amp; Democracy</v>
      </c>
      <c r="D218" s="27" t="str">
        <f>Recoveries!D218</f>
        <v>AS-Ctr, Religion &amp; Democracy</v>
      </c>
      <c r="E218" s="9" t="str">
        <f>Recoveries!E218</f>
        <v>Arts &amp; Sciences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f t="shared" si="3"/>
        <v>0</v>
      </c>
      <c r="R218" s="25">
        <f>IF(ISERROR(VLOOKUP($B218,[1]!Deans_Amt,4,FALSE)),0,VLOOKUP($B218,[1]!Deans_Amt,4,FALSE))</f>
        <v>0</v>
      </c>
    </row>
    <row r="219" spans="1:18" outlineLevel="1" collapsed="1" x14ac:dyDescent="0.25">
      <c r="E219" s="11" t="s">
        <v>752</v>
      </c>
      <c r="F219" s="15">
        <f>SUBTOTAL(9,F183:F218)</f>
        <v>408009.57</v>
      </c>
      <c r="G219" s="15">
        <f>SUBTOTAL(9,G183:G218)</f>
        <v>279720.69000000006</v>
      </c>
      <c r="H219" s="15">
        <f>SUBTOTAL(9,H183:H218)</f>
        <v>161995.59999999998</v>
      </c>
      <c r="I219" s="15">
        <f>SUBTOTAL(9,I183:I218)</f>
        <v>209936.96</v>
      </c>
      <c r="J219" s="15">
        <f>SUBTOTAL(9,J183:J218)</f>
        <v>158974.36000000002</v>
      </c>
      <c r="K219" s="15">
        <f>SUBTOTAL(9,K183:K218)</f>
        <v>152615.03000000012</v>
      </c>
      <c r="L219" s="15">
        <f>SUBTOTAL(9,L183:L218)</f>
        <v>133014.14999999994</v>
      </c>
      <c r="M219" s="15">
        <f>SUBTOTAL(9,M183:M218)</f>
        <v>148740.75000000006</v>
      </c>
      <c r="N219" s="15">
        <f>SUBTOTAL(9,N183:N218)</f>
        <v>163848.5499999999</v>
      </c>
      <c r="O219" s="15">
        <f>SUBTOTAL(9,O183:O218)</f>
        <v>144462.06000000011</v>
      </c>
      <c r="P219" s="15">
        <f>SUBTOTAL(9,P183:P218)</f>
        <v>156119.46000000008</v>
      </c>
      <c r="Q219" s="15">
        <f>SUBTOTAL(9,Q183:Q218)</f>
        <v>286746.5199999999</v>
      </c>
      <c r="R219" s="25">
        <f>SUBTOTAL(9,R183:R218)</f>
        <v>2404183.6999999993</v>
      </c>
    </row>
    <row r="220" spans="1:18" outlineLevel="1" x14ac:dyDescent="0.25"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f t="shared" si="3"/>
        <v>0</v>
      </c>
      <c r="R220" s="25">
        <f>IF(ISERROR(VLOOKUP($B220,[1]!Deans_Amt,4,FALSE)),0,VLOOKUP($B220,[1]!Deans_Amt,4,FALSE))</f>
        <v>0</v>
      </c>
    </row>
    <row r="221" spans="1:18" hidden="1" outlineLevel="2" x14ac:dyDescent="0.25">
      <c r="A221" s="9" t="s">
        <v>695</v>
      </c>
      <c r="B221" s="9" t="str">
        <f>LEFT(A221,5)</f>
        <v>30001</v>
      </c>
      <c r="C221" s="9" t="str">
        <f>MID(A221,7,35)</f>
        <v>HS-Biocomplexity Initiative</v>
      </c>
      <c r="D221" s="35" t="str">
        <f>C221</f>
        <v>HS-Biocomplexity Initiative</v>
      </c>
      <c r="E221" s="39" t="s">
        <v>126</v>
      </c>
      <c r="F221" s="15">
        <v>738806.59</v>
      </c>
      <c r="G221" s="15">
        <v>416482.93000000005</v>
      </c>
      <c r="H221" s="15">
        <v>440064.53</v>
      </c>
      <c r="I221" s="15">
        <v>467639.1399999999</v>
      </c>
      <c r="J221" s="15">
        <v>482283.70000000019</v>
      </c>
      <c r="K221" s="15">
        <v>434849.63999999966</v>
      </c>
      <c r="L221" s="15">
        <v>405334.51000000024</v>
      </c>
      <c r="M221" s="15">
        <v>407636.48999999976</v>
      </c>
      <c r="N221" s="15">
        <v>410914.73999999976</v>
      </c>
      <c r="O221" s="15">
        <v>426884.13000000082</v>
      </c>
      <c r="P221" s="15">
        <v>180172.16999999993</v>
      </c>
      <c r="Q221" s="15">
        <f t="shared" si="3"/>
        <v>109127.68999999948</v>
      </c>
      <c r="R221" s="25">
        <f>IF(ISERROR(VLOOKUP($B221,[1]!Deans_Amt,4,FALSE)),0,VLOOKUP($B221,[1]!Deans_Amt,4,FALSE))</f>
        <v>4920196.26</v>
      </c>
    </row>
    <row r="222" spans="1:18" hidden="1" outlineLevel="2" x14ac:dyDescent="0.25">
      <c r="A222" s="9" t="s">
        <v>700</v>
      </c>
      <c r="B222" s="9" t="str">
        <f>LEFT(A222,5)</f>
        <v>30002</v>
      </c>
      <c r="C222" s="9" t="str">
        <f>MID(A222,7,35)</f>
        <v>PV-Data Science Institute</v>
      </c>
      <c r="D222" s="35" t="str">
        <f>C222</f>
        <v>PV-Data Science Institute</v>
      </c>
      <c r="E222" s="39" t="s">
        <v>126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f t="shared" si="3"/>
        <v>0</v>
      </c>
      <c r="R222" s="25">
        <f>IF(ISERROR(VLOOKUP($B222,[1]!Deans_Amt,4,FALSE)),0,VLOOKUP($B222,[1]!Deans_Amt,4,FALSE))</f>
        <v>0</v>
      </c>
    </row>
    <row r="223" spans="1:18" hidden="1" outlineLevel="2" x14ac:dyDescent="0.25">
      <c r="A223" s="9" t="str">
        <f>Recoveries!A223</f>
        <v>30027 BA-Frank Batten School</v>
      </c>
      <c r="B223" s="9" t="str">
        <f>Recoveries!B223</f>
        <v>30027</v>
      </c>
      <c r="C223" s="9" t="str">
        <f>Recoveries!C223</f>
        <v>BA-Frank Batten School</v>
      </c>
      <c r="D223" s="27" t="str">
        <f>Recoveries!D223</f>
        <v>BA-Frank Batten School</v>
      </c>
      <c r="E223" s="9" t="str">
        <f>Recoveries!E223</f>
        <v>Other Units</v>
      </c>
      <c r="F223" s="15">
        <v>9542.3799999999992</v>
      </c>
      <c r="G223" s="15">
        <v>12089.17</v>
      </c>
      <c r="H223" s="15">
        <v>6808.4200000000019</v>
      </c>
      <c r="I223" s="15">
        <v>14044.64</v>
      </c>
      <c r="J223" s="15">
        <v>8846.010000000002</v>
      </c>
      <c r="K223" s="15">
        <v>4654.0999999999985</v>
      </c>
      <c r="L223" s="15">
        <v>4488.32</v>
      </c>
      <c r="M223" s="15">
        <v>4093.1399999999994</v>
      </c>
      <c r="N223" s="15">
        <v>4075.2300000000032</v>
      </c>
      <c r="O223" s="15">
        <v>3291.9100000000035</v>
      </c>
      <c r="P223" s="15">
        <v>6358.8299999999872</v>
      </c>
      <c r="Q223" s="15">
        <f t="shared" si="3"/>
        <v>15618.010000000009</v>
      </c>
      <c r="R223" s="25">
        <f>IF(ISERROR(VLOOKUP($B223,[1]!Deans_Amt,4,FALSE)),0,VLOOKUP($B223,[1]!Deans_Amt,4,FALSE))</f>
        <v>93910.16</v>
      </c>
    </row>
    <row r="224" spans="1:18" hidden="1" outlineLevel="2" x14ac:dyDescent="0.25">
      <c r="A224" s="9" t="s">
        <v>237</v>
      </c>
      <c r="B224" s="9" t="str">
        <f>Recoveries!B224</f>
        <v>30105</v>
      </c>
      <c r="C224" s="9" t="str">
        <f>Recoveries!C224</f>
        <v>BA-Frank Batten School</v>
      </c>
      <c r="D224" s="27" t="str">
        <f>Recoveries!D224</f>
        <v>BA-Frank Batten School</v>
      </c>
      <c r="E224" s="9" t="str">
        <f>Recoveries!E224</f>
        <v>Other Units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f t="shared" si="3"/>
        <v>0</v>
      </c>
      <c r="R224" s="25">
        <f>IF(ISERROR(VLOOKUP($B224,[1]!Deans_Amt,4,FALSE)),0,VLOOKUP($B224,[1]!Deans_Amt,4,FALSE))</f>
        <v>0</v>
      </c>
    </row>
    <row r="225" spans="1:18" hidden="1" outlineLevel="2" x14ac:dyDescent="0.25">
      <c r="A225" s="9" t="s">
        <v>664</v>
      </c>
      <c r="B225" s="28" t="s">
        <v>665</v>
      </c>
      <c r="C225" s="9" t="s">
        <v>223</v>
      </c>
      <c r="D225" s="27" t="s">
        <v>223</v>
      </c>
      <c r="E225" s="9" t="s">
        <v>126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f t="shared" si="3"/>
        <v>0</v>
      </c>
      <c r="R225" s="25">
        <f>IF(ISERROR(VLOOKUP($B225,[1]!Deans_Amt,4,FALSE)),0,VLOOKUP($B225,[1]!Deans_Amt,4,FALSE))</f>
        <v>0</v>
      </c>
    </row>
    <row r="226" spans="1:18" hidden="1" outlineLevel="2" x14ac:dyDescent="0.25">
      <c r="A226" s="9" t="s">
        <v>681</v>
      </c>
      <c r="B226" s="28" t="s">
        <v>682</v>
      </c>
      <c r="C226" s="9" t="s">
        <v>223</v>
      </c>
      <c r="D226" s="27" t="s">
        <v>223</v>
      </c>
      <c r="E226" s="9" t="s">
        <v>126</v>
      </c>
      <c r="F226" s="15">
        <v>1246.7</v>
      </c>
      <c r="G226" s="15">
        <v>1838.8999999999999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f t="shared" si="3"/>
        <v>0</v>
      </c>
      <c r="R226" s="25">
        <f>IF(ISERROR(VLOOKUP($B226,[1]!Deans_Amt,4,FALSE)),0,VLOOKUP($B226,[1]!Deans_Amt,4,FALSE))</f>
        <v>3085.6</v>
      </c>
    </row>
    <row r="227" spans="1:18" hidden="1" outlineLevel="2" x14ac:dyDescent="0.25">
      <c r="A227" s="9" t="s">
        <v>246</v>
      </c>
      <c r="B227" s="9" t="str">
        <f>Recoveries!B227</f>
        <v>30120</v>
      </c>
      <c r="C227" s="9" t="str">
        <f>Recoveries!C227</f>
        <v>BA-Frank Batten School</v>
      </c>
      <c r="D227" s="27" t="str">
        <f>Recoveries!D227</f>
        <v>BA-Frank Batten School</v>
      </c>
      <c r="E227" s="9" t="str">
        <f>Recoveries!E227</f>
        <v>Other Units</v>
      </c>
      <c r="F227" s="15">
        <v>0</v>
      </c>
      <c r="G227" s="15">
        <v>0</v>
      </c>
      <c r="H227" s="15">
        <v>391.17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f t="shared" si="3"/>
        <v>0</v>
      </c>
      <c r="R227" s="25">
        <f>IF(ISERROR(VLOOKUP($B227,[1]!Deans_Amt,4,FALSE)),0,VLOOKUP($B227,[1]!Deans_Amt,4,FALSE))</f>
        <v>391.17</v>
      </c>
    </row>
    <row r="228" spans="1:18" hidden="1" outlineLevel="2" x14ac:dyDescent="0.25">
      <c r="A228" s="9" t="s">
        <v>663</v>
      </c>
      <c r="B228" s="9" t="str">
        <f>Recoveries!B228</f>
        <v>30125</v>
      </c>
      <c r="C228" s="9" t="s">
        <v>223</v>
      </c>
      <c r="D228" s="27" t="s">
        <v>223</v>
      </c>
      <c r="E228" s="9" t="s">
        <v>126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f t="shared" si="3"/>
        <v>0</v>
      </c>
      <c r="R228" s="25">
        <f>IF(ISERROR(VLOOKUP($B228,[1]!Deans_Amt,4,FALSE)),0,VLOOKUP($B228,[1]!Deans_Amt,4,FALSE))</f>
        <v>0</v>
      </c>
    </row>
    <row r="229" spans="1:18" hidden="1" outlineLevel="2" x14ac:dyDescent="0.25">
      <c r="A229" s="9" t="s">
        <v>690</v>
      </c>
      <c r="B229" s="9" t="str">
        <f>Recoveries!B229</f>
        <v>30135</v>
      </c>
      <c r="C229" s="9" t="s">
        <v>223</v>
      </c>
      <c r="D229" s="27" t="s">
        <v>223</v>
      </c>
      <c r="E229" s="9" t="s">
        <v>126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f t="shared" si="3"/>
        <v>0</v>
      </c>
      <c r="R229" s="25">
        <f>IF(ISERROR(VLOOKUP($B229,[1]!Deans_Amt,4,FALSE)),0,VLOOKUP($B229,[1]!Deans_Amt,4,FALSE))</f>
        <v>0</v>
      </c>
    </row>
    <row r="230" spans="1:18" hidden="1" outlineLevel="2" x14ac:dyDescent="0.25">
      <c r="A230" s="9" t="str">
        <f>Recoveries!A230</f>
        <v>31060 LB-Univ Librarian-General</v>
      </c>
      <c r="B230" s="9" t="str">
        <f>Recoveries!B230</f>
        <v>31060</v>
      </c>
      <c r="C230" s="9" t="str">
        <f>Recoveries!C230</f>
        <v>LB-Univ Librarian-General</v>
      </c>
      <c r="D230" s="27" t="str">
        <f>Recoveries!D230</f>
        <v>Alderman Library</v>
      </c>
      <c r="E230" s="9" t="str">
        <f>Recoveries!E230</f>
        <v>Other Units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f t="shared" si="3"/>
        <v>0</v>
      </c>
      <c r="R230" s="25">
        <f>IF(ISERROR(VLOOKUP($B230,[1]!Deans_Amt,4,FALSE)),0,VLOOKUP($B230,[1]!Deans_Amt,4,FALSE))</f>
        <v>0</v>
      </c>
    </row>
    <row r="231" spans="1:18" hidden="1" outlineLevel="2" x14ac:dyDescent="0.25">
      <c r="A231" s="9" t="str">
        <f>Recoveries!A231</f>
        <v>31400 DA-Deans Office</v>
      </c>
      <c r="B231" s="9" t="str">
        <f>Recoveries!B231</f>
        <v>31400</v>
      </c>
      <c r="C231" s="9" t="str">
        <f>Recoveries!C231</f>
        <v>DA-Deans Office</v>
      </c>
      <c r="D231" s="27" t="str">
        <f>Recoveries!D231</f>
        <v>DA-Deans Office</v>
      </c>
      <c r="E231" s="9" t="str">
        <f>Recoveries!E231</f>
        <v>Other Units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80</v>
      </c>
      <c r="P231" s="15">
        <v>0</v>
      </c>
      <c r="Q231" s="15">
        <f t="shared" si="3"/>
        <v>1166.82</v>
      </c>
      <c r="R231" s="25">
        <f>IF(ISERROR(VLOOKUP($B231,[1]!Deans_Amt,4,FALSE)),0,VLOOKUP($B231,[1]!Deans_Amt,4,FALSE))</f>
        <v>1246.82</v>
      </c>
    </row>
    <row r="232" spans="1:18" hidden="1" outlineLevel="2" x14ac:dyDescent="0.25">
      <c r="A232" s="9" t="str">
        <f>Recoveries!A232</f>
        <v>31520 CP-Ctr/State &amp; Nat Pgrms</v>
      </c>
      <c r="B232" s="9" t="str">
        <f>Recoveries!B232</f>
        <v>31520</v>
      </c>
      <c r="C232" s="9" t="str">
        <f>Recoveries!C232</f>
        <v>CP-Ctr/State &amp; Nat Pgrms</v>
      </c>
      <c r="D232" s="27" t="str">
        <f>Recoveries!D232</f>
        <v>CP-Ctr/State &amp; Nat Pgrms</v>
      </c>
      <c r="E232" s="9" t="str">
        <f>Recoveries!E232</f>
        <v>Other Units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f t="shared" si="3"/>
        <v>0</v>
      </c>
      <c r="R232" s="25">
        <f>IF(ISERROR(VLOOKUP($B232,[1]!Deans_Amt,4,FALSE)),0,VLOOKUP($B232,[1]!Deans_Amt,4,FALSE))</f>
        <v>0</v>
      </c>
    </row>
    <row r="233" spans="1:18" hidden="1" outlineLevel="2" x14ac:dyDescent="0.25">
      <c r="A233" s="9" t="str">
        <f>Recoveries!A233</f>
        <v>31530 CP-University Center</v>
      </c>
      <c r="B233" s="9" t="str">
        <f>Recoveries!B233</f>
        <v>31530</v>
      </c>
      <c r="C233" s="9" t="str">
        <f>Recoveries!C233</f>
        <v>CP-University Center</v>
      </c>
      <c r="D233" s="27" t="str">
        <f>Recoveries!D233</f>
        <v>CP-University Center</v>
      </c>
      <c r="E233" s="9" t="str">
        <f>Recoveries!E233</f>
        <v>Other Units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f t="shared" si="3"/>
        <v>0</v>
      </c>
      <c r="R233" s="25">
        <f>IF(ISERROR(VLOOKUP($B233,[1]!Deans_Amt,4,FALSE)),0,VLOOKUP($B233,[1]!Deans_Amt,4,FALSE))</f>
        <v>0</v>
      </c>
    </row>
    <row r="234" spans="1:18" hidden="1" outlineLevel="2" x14ac:dyDescent="0.25">
      <c r="A234" s="9" t="str">
        <f>Recoveries!A234</f>
        <v>31580 CP-TEMPO Reading Pgrm</v>
      </c>
      <c r="B234" s="9" t="str">
        <f>Recoveries!B234</f>
        <v>31580</v>
      </c>
      <c r="C234" s="9" t="str">
        <f>Recoveries!C234</f>
        <v>CP-TEMPO Reading Pgrm</v>
      </c>
      <c r="D234" s="27" t="str">
        <f>Recoveries!D234</f>
        <v>CP-TEMPO Reading Pgrm</v>
      </c>
      <c r="E234" s="9" t="str">
        <f>Recoveries!E234</f>
        <v>Other Units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f t="shared" si="3"/>
        <v>0</v>
      </c>
      <c r="R234" s="25">
        <f>IF(ISERROR(VLOOKUP($B234,[1]!Deans_Amt,4,FALSE)),0,VLOOKUP($B234,[1]!Deans_Amt,4,FALSE))</f>
        <v>0</v>
      </c>
    </row>
    <row r="235" spans="1:18" hidden="1" outlineLevel="2" x14ac:dyDescent="0.25">
      <c r="A235" s="9" t="str">
        <f>Recoveries!A235</f>
        <v>40025 HS-Health Sciences Library</v>
      </c>
      <c r="B235" s="9" t="str">
        <f>Recoveries!B235</f>
        <v>40025</v>
      </c>
      <c r="C235" s="9" t="str">
        <f>Recoveries!C235</f>
        <v>HS-Health Sciences Library</v>
      </c>
      <c r="D235" s="27" t="str">
        <f>Recoveries!D235</f>
        <v>HS-Health Sciences Library</v>
      </c>
      <c r="E235" s="9" t="str">
        <f>Recoveries!E235</f>
        <v>Other Units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f t="shared" si="3"/>
        <v>0</v>
      </c>
      <c r="R235" s="25">
        <f>IF(ISERROR(VLOOKUP($B235,[1]!Deans_Amt,4,FALSE)),0,VLOOKUP($B235,[1]!Deans_Amt,4,FALSE))</f>
        <v>0</v>
      </c>
    </row>
    <row r="236" spans="1:18" hidden="1" outlineLevel="2" x14ac:dyDescent="0.25">
      <c r="A236" s="9" t="str">
        <f>Recoveries!A236</f>
        <v>10015 PR-Miller Center</v>
      </c>
      <c r="B236" s="9" t="str">
        <f>Recoveries!B236</f>
        <v>10015</v>
      </c>
      <c r="C236" s="9" t="str">
        <f>Recoveries!C236</f>
        <v>PR-Miller Center</v>
      </c>
      <c r="D236" s="27" t="str">
        <f>Recoveries!D236</f>
        <v>PR-Miller Center</v>
      </c>
      <c r="E236" s="9" t="str">
        <f>Recoveries!E236</f>
        <v>Other Units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f t="shared" si="3"/>
        <v>0</v>
      </c>
      <c r="R236" s="25">
        <f>IF(ISERROR(VLOOKUP($B236,[1]!Deans_Amt,4,FALSE)),0,VLOOKUP($B236,[1]!Deans_Amt,4,FALSE))</f>
        <v>0</v>
      </c>
    </row>
    <row r="237" spans="1:18" hidden="1" outlineLevel="2" x14ac:dyDescent="0.25">
      <c r="A237" s="9" t="str">
        <f>Recoveries!A237</f>
        <v>10050 PR-Diversity Office</v>
      </c>
      <c r="B237" s="9" t="str">
        <f>Recoveries!B237</f>
        <v>10050</v>
      </c>
      <c r="C237" s="9" t="str">
        <f>Recoveries!C237</f>
        <v>PR-Diversity Office</v>
      </c>
      <c r="D237" s="27" t="str">
        <f>Recoveries!D237</f>
        <v>PR-Diversity Office</v>
      </c>
      <c r="E237" s="9" t="str">
        <f>Recoveries!E237</f>
        <v>Other Units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f t="shared" si="3"/>
        <v>0</v>
      </c>
      <c r="R237" s="25">
        <f>IF(ISERROR(VLOOKUP($B237,[1]!Deans_Amt,4,FALSE)),0,VLOOKUP($B237,[1]!Deans_Amt,4,FALSE))</f>
        <v>0</v>
      </c>
    </row>
    <row r="238" spans="1:18" hidden="1" outlineLevel="2" x14ac:dyDescent="0.25">
      <c r="A238" s="9" t="str">
        <f>Recoveries!A238</f>
        <v>10040 PR-VQR</v>
      </c>
      <c r="B238" s="9" t="str">
        <f>Recoveries!B238</f>
        <v>10040</v>
      </c>
      <c r="C238" s="9" t="str">
        <f>Recoveries!C238</f>
        <v>PR-VQR</v>
      </c>
      <c r="D238" s="27" t="str">
        <f>Recoveries!D238</f>
        <v>PR-VQR</v>
      </c>
      <c r="E238" s="9" t="str">
        <f>Recoveries!E238</f>
        <v>Other Units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f t="shared" si="3"/>
        <v>0</v>
      </c>
      <c r="R238" s="25">
        <f>IF(ISERROR(VLOOKUP($B238,[1]!Deans_Amt,4,FALSE)),0,VLOOKUP($B238,[1]!Deans_Amt,4,FALSE))</f>
        <v>0</v>
      </c>
    </row>
    <row r="239" spans="1:18" hidden="1" outlineLevel="2" x14ac:dyDescent="0.25">
      <c r="A239" s="9" t="str">
        <f>Recoveries!A239</f>
        <v xml:space="preserve">30000 PV-Ofc of Exec VP &amp; Provost </v>
      </c>
      <c r="B239" s="9" t="str">
        <f>Recoveries!B239</f>
        <v>30000</v>
      </c>
      <c r="C239" s="9" t="str">
        <f>Recoveries!C239</f>
        <v xml:space="preserve">PV-Ofc of Exec VP &amp; Provost </v>
      </c>
      <c r="D239" s="27" t="str">
        <f>Recoveries!D239</f>
        <v xml:space="preserve">PV-Ofc of Exec VP &amp; Provost </v>
      </c>
      <c r="E239" s="9" t="str">
        <f>Recoveries!E239</f>
        <v>Other Units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f t="shared" si="3"/>
        <v>0</v>
      </c>
      <c r="R239" s="25">
        <f>IF(ISERROR(VLOOKUP($B239,[1]!Deans_Amt,4,FALSE)),0,VLOOKUP($B239,[1]!Deans_Amt,4,FALSE))</f>
        <v>0</v>
      </c>
    </row>
    <row r="240" spans="1:18" hidden="1" outlineLevel="2" x14ac:dyDescent="0.25">
      <c r="A240" s="9" t="str">
        <f>Recoveries!A240</f>
        <v>30003 PV-Contemplative Sciences Total</v>
      </c>
      <c r="B240" s="9" t="str">
        <f>Recoveries!B240</f>
        <v>30003</v>
      </c>
      <c r="C240" s="9" t="str">
        <f>Recoveries!C240</f>
        <v>PV-Contemplative Sciences Total</v>
      </c>
      <c r="D240" s="27" t="str">
        <f>Recoveries!D240</f>
        <v>PV-Contemplative Sciences Total</v>
      </c>
      <c r="E240" s="9" t="str">
        <f>Recoveries!E240</f>
        <v>Other Units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f t="shared" si="3"/>
        <v>0</v>
      </c>
      <c r="R240" s="25">
        <f>IF(ISERROR(VLOOKUP($B240,[1]!Deans_Amt,4,FALSE)),0,VLOOKUP($B240,[1]!Deans_Amt,4,FALSE))</f>
        <v>0</v>
      </c>
    </row>
    <row r="241" spans="1:18" hidden="1" outlineLevel="2" x14ac:dyDescent="0.25">
      <c r="A241" s="9" t="str">
        <f>Recoveries!A241</f>
        <v xml:space="preserve">30010 PV-VA Fnd/Humanities </v>
      </c>
      <c r="B241" s="9" t="str">
        <f>Recoveries!B241</f>
        <v>30010</v>
      </c>
      <c r="C241" s="9" t="str">
        <f>Recoveries!C241</f>
        <v xml:space="preserve">PV-VA Fnd/Humanities </v>
      </c>
      <c r="D241" s="27" t="str">
        <f>Recoveries!D241</f>
        <v xml:space="preserve">PV-VA Fnd/Humanities </v>
      </c>
      <c r="E241" s="9" t="str">
        <f>Recoveries!E241</f>
        <v>Other Units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f t="shared" si="3"/>
        <v>0</v>
      </c>
      <c r="R241" s="25">
        <f>IF(ISERROR(VLOOKUP($B241,[1]!Deans_Amt,4,FALSE)),0,VLOOKUP($B241,[1]!Deans_Amt,4,FALSE))</f>
        <v>0</v>
      </c>
    </row>
    <row r="242" spans="1:18" hidden="1" outlineLevel="2" x14ac:dyDescent="0.25">
      <c r="A242" s="9" t="str">
        <f>Recoveries!A242</f>
        <v xml:space="preserve">30015 PV-Ctr for Public Svc </v>
      </c>
      <c r="B242" s="9" t="str">
        <f>Recoveries!B242</f>
        <v>30015</v>
      </c>
      <c r="C242" s="9" t="str">
        <f>Recoveries!C242</f>
        <v xml:space="preserve">PV-Ctr for Public Svc </v>
      </c>
      <c r="D242" s="27" t="str">
        <f>Recoveries!D242</f>
        <v xml:space="preserve">PV-Ctr for Public Svc </v>
      </c>
      <c r="E242" s="9" t="str">
        <f>Recoveries!E242</f>
        <v>Other Units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f t="shared" si="3"/>
        <v>0</v>
      </c>
      <c r="R242" s="25">
        <f>IF(ISERROR(VLOOKUP($B242,[1]!Deans_Amt,4,FALSE)),0,VLOOKUP($B242,[1]!Deans_Amt,4,FALSE))</f>
        <v>0</v>
      </c>
    </row>
    <row r="243" spans="1:18" hidden="1" outlineLevel="2" x14ac:dyDescent="0.25">
      <c r="A243" s="9" t="str">
        <f>Recoveries!A243</f>
        <v xml:space="preserve">30026 PV-College Guide Program </v>
      </c>
      <c r="B243" s="9" t="str">
        <f>Recoveries!B243</f>
        <v>30026</v>
      </c>
      <c r="C243" s="9" t="str">
        <f>Recoveries!C243</f>
        <v xml:space="preserve">PV-College Guide Program </v>
      </c>
      <c r="D243" s="27" t="str">
        <f>Recoveries!D243</f>
        <v xml:space="preserve">PV-College Guide Program </v>
      </c>
      <c r="E243" s="9" t="str">
        <f>Recoveries!E243</f>
        <v>Other Units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f t="shared" si="3"/>
        <v>0</v>
      </c>
      <c r="R243" s="25">
        <f>IF(ISERROR(VLOOKUP($B243,[1]!Deans_Amt,4,FALSE)),0,VLOOKUP($B243,[1]!Deans_Amt,4,FALSE))</f>
        <v>0</v>
      </c>
    </row>
    <row r="244" spans="1:18" hidden="1" outlineLevel="2" x14ac:dyDescent="0.25">
      <c r="A244" s="9" t="str">
        <f>Recoveries!A244</f>
        <v>30055 PV-Bayly Museum</v>
      </c>
      <c r="B244" s="9" t="str">
        <f>Recoveries!B244</f>
        <v>30055</v>
      </c>
      <c r="C244" s="9" t="str">
        <f>Recoveries!C244</f>
        <v>PV-Bayly Museum</v>
      </c>
      <c r="D244" s="27" t="str">
        <f>Recoveries!D244</f>
        <v>PV-Bayly Museum</v>
      </c>
      <c r="E244" s="9" t="str">
        <f>Recoveries!E244</f>
        <v>Other Units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f t="shared" si="3"/>
        <v>0</v>
      </c>
      <c r="R244" s="25">
        <f>IF(ISERROR(VLOOKUP($B244,[1]!Deans_Amt,4,FALSE)),0,VLOOKUP($B244,[1]!Deans_Amt,4,FALSE))</f>
        <v>0</v>
      </c>
    </row>
    <row r="245" spans="1:18" hidden="1" outlineLevel="2" x14ac:dyDescent="0.25">
      <c r="A245" s="9" t="str">
        <f>Recoveries!A245</f>
        <v>30070 PV-Womens Ctr</v>
      </c>
      <c r="B245" s="9" t="str">
        <f>Recoveries!B245</f>
        <v>30070</v>
      </c>
      <c r="C245" s="9" t="str">
        <f>Recoveries!C245</f>
        <v>PV-Womens Ctr</v>
      </c>
      <c r="D245" s="27" t="str">
        <f>Recoveries!D245</f>
        <v>PV-Womens Ctr</v>
      </c>
      <c r="E245" s="9" t="str">
        <f>Recoveries!E245</f>
        <v>Other Units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f t="shared" si="3"/>
        <v>0</v>
      </c>
      <c r="R245" s="25">
        <f>IF(ISERROR(VLOOKUP($B245,[1]!Deans_Amt,4,FALSE)),0,VLOOKUP($B245,[1]!Deans_Amt,4,FALSE))</f>
        <v>0</v>
      </c>
    </row>
    <row r="246" spans="1:18" hidden="1" outlineLevel="2" x14ac:dyDescent="0.25">
      <c r="A246" s="9" t="str">
        <f>Recoveries!A246</f>
        <v>30095 PV-Upward Bound</v>
      </c>
      <c r="B246" s="9" t="str">
        <f>Recoveries!B246</f>
        <v>30095</v>
      </c>
      <c r="C246" s="9" t="str">
        <f>Recoveries!C246</f>
        <v>PV-Upward Bound</v>
      </c>
      <c r="D246" s="27" t="str">
        <f>Recoveries!D246</f>
        <v>PV-Upward Bound</v>
      </c>
      <c r="E246" s="9" t="str">
        <f>Recoveries!E246</f>
        <v>Other Units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f t="shared" si="3"/>
        <v>0</v>
      </c>
      <c r="R246" s="25">
        <f>IF(ISERROR(VLOOKUP($B246,[1]!Deans_Amt,4,FALSE)),0,VLOOKUP($B246,[1]!Deans_Amt,4,FALSE))</f>
        <v>0</v>
      </c>
    </row>
    <row r="247" spans="1:18" hidden="1" outlineLevel="2" x14ac:dyDescent="0.25">
      <c r="A247" s="9" t="str">
        <f>Recoveries!A247</f>
        <v xml:space="preserve">31011 PV-Center for Global Health </v>
      </c>
      <c r="B247" s="9" t="str">
        <f>Recoveries!B247</f>
        <v>31011</v>
      </c>
      <c r="C247" s="9" t="str">
        <f>Recoveries!C247</f>
        <v xml:space="preserve">PV-Center for Global Health </v>
      </c>
      <c r="D247" s="27" t="str">
        <f>Recoveries!D247</f>
        <v xml:space="preserve">PV-Center for Global Health </v>
      </c>
      <c r="E247" s="9" t="str">
        <f>Recoveries!E247</f>
        <v>Other Units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f t="shared" si="3"/>
        <v>0</v>
      </c>
      <c r="R247" s="25">
        <f>IF(ISERROR(VLOOKUP($B247,[1]!Deans_Amt,4,FALSE)),0,VLOOKUP($B247,[1]!Deans_Amt,4,FALSE))</f>
        <v>0</v>
      </c>
    </row>
    <row r="248" spans="1:18" hidden="1" outlineLevel="2" x14ac:dyDescent="0.25">
      <c r="A248" s="9" t="str">
        <f>Recoveries!A248</f>
        <v>31020 PV-Vice Prov-Acad Affairs</v>
      </c>
      <c r="B248" s="9" t="str">
        <f>Recoveries!B248</f>
        <v>31020</v>
      </c>
      <c r="C248" s="9" t="str">
        <f>Recoveries!C248</f>
        <v>PV-Vice Prov-Acad Affairs</v>
      </c>
      <c r="D248" s="27" t="str">
        <f>Recoveries!D248</f>
        <v>PV-Vice Prov-Acad Affairs</v>
      </c>
      <c r="E248" s="9" t="str">
        <f>Recoveries!E248</f>
        <v>Other Units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f t="shared" si="3"/>
        <v>0</v>
      </c>
      <c r="R248" s="25">
        <f>IF(ISERROR(VLOOKUP($B248,[1]!Deans_Amt,4,FALSE)),0,VLOOKUP($B248,[1]!Deans_Amt,4,FALSE))</f>
        <v>0</v>
      </c>
    </row>
    <row r="249" spans="1:18" hidden="1" outlineLevel="2" x14ac:dyDescent="0.25">
      <c r="A249" s="9" t="str">
        <f>Recoveries!A249</f>
        <v xml:space="preserve">31025 PV-Teaching Res Ctr </v>
      </c>
      <c r="B249" s="9" t="str">
        <f>Recoveries!B249</f>
        <v>31025</v>
      </c>
      <c r="C249" s="9" t="str">
        <f>Recoveries!C249</f>
        <v xml:space="preserve">PV-Teaching Res Ctr </v>
      </c>
      <c r="D249" s="27" t="str">
        <f>Recoveries!D249</f>
        <v xml:space="preserve">PV-Teaching Res Ctr </v>
      </c>
      <c r="E249" s="9" t="str">
        <f>Recoveries!E249</f>
        <v>Other Units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f t="shared" si="3"/>
        <v>0</v>
      </c>
      <c r="R249" s="25">
        <f>IF(ISERROR(VLOOKUP($B249,[1]!Deans_Amt,4,FALSE)),0,VLOOKUP($B249,[1]!Deans_Amt,4,FALSE))</f>
        <v>0</v>
      </c>
    </row>
    <row r="250" spans="1:18" hidden="1" outlineLevel="2" x14ac:dyDescent="0.25">
      <c r="A250" s="9" t="str">
        <f>Recoveries!A250</f>
        <v>31026 PV-Inst for Practical Ethics</v>
      </c>
      <c r="B250" s="9" t="str">
        <f>Recoveries!B250</f>
        <v>31026</v>
      </c>
      <c r="C250" s="9" t="str">
        <f>Recoveries!C250</f>
        <v>PV-Inst for Practical Ethics</v>
      </c>
      <c r="D250" s="27" t="str">
        <f>Recoveries!D250</f>
        <v>PV-Inst for Practical Ethics</v>
      </c>
      <c r="E250" s="9" t="str">
        <f>Recoveries!E250</f>
        <v>Other Units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f t="shared" si="3"/>
        <v>0</v>
      </c>
      <c r="R250" s="25">
        <f>IF(ISERROR(VLOOKUP($B250,[1]!Deans_Amt,4,FALSE)),0,VLOOKUP($B250,[1]!Deans_Amt,4,FALSE))</f>
        <v>0</v>
      </c>
    </row>
    <row r="251" spans="1:18" hidden="1" outlineLevel="2" x14ac:dyDescent="0.25">
      <c r="A251" s="9" t="str">
        <f>Recoveries!A251</f>
        <v>30030 RS-VP for Research</v>
      </c>
      <c r="B251" s="9" t="str">
        <f>Recoveries!B251</f>
        <v>30030</v>
      </c>
      <c r="C251" s="9" t="str">
        <f>Recoveries!C251</f>
        <v>RS-VP for Research</v>
      </c>
      <c r="D251" s="27" t="str">
        <f>Recoveries!D251</f>
        <v>RS-VP for Research</v>
      </c>
      <c r="E251" s="9" t="str">
        <f>Recoveries!E251</f>
        <v>Other Units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f t="shared" si="3"/>
        <v>0</v>
      </c>
      <c r="R251" s="25">
        <f>IF(ISERROR(VLOOKUP($B251,[1]!Deans_Amt,4,FALSE)),0,VLOOKUP($B251,[1]!Deans_Amt,4,FALSE))</f>
        <v>0</v>
      </c>
    </row>
    <row r="252" spans="1:18" hidden="1" outlineLevel="2" x14ac:dyDescent="0.25">
      <c r="A252" s="9" t="str">
        <f>Recoveries!A252</f>
        <v>30040 RS-Inst Adv Tech Humanities</v>
      </c>
      <c r="B252" s="9" t="str">
        <f>Recoveries!B252</f>
        <v>30040</v>
      </c>
      <c r="C252" s="9" t="str">
        <f>Recoveries!C252</f>
        <v>RS-Inst Adv Tech Humanities</v>
      </c>
      <c r="D252" s="27" t="str">
        <f>Recoveries!D252</f>
        <v>RS-Inst Adv Tech Humanities</v>
      </c>
      <c r="E252" s="9" t="str">
        <f>Recoveries!E252</f>
        <v>Other Units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f t="shared" si="3"/>
        <v>0</v>
      </c>
      <c r="R252" s="25">
        <f>IF(ISERROR(VLOOKUP($B252,[1]!Deans_Amt,4,FALSE)),0,VLOOKUP($B252,[1]!Deans_Amt,4,FALSE))</f>
        <v>0</v>
      </c>
    </row>
    <row r="253" spans="1:18" hidden="1" outlineLevel="2" x14ac:dyDescent="0.25">
      <c r="A253" s="9" t="str">
        <f>Recoveries!A253</f>
        <v>30041 RS-Ctr for Liberal Arts</v>
      </c>
      <c r="B253" s="9" t="str">
        <f>Recoveries!B253</f>
        <v>30041</v>
      </c>
      <c r="C253" s="9" t="str">
        <f>Recoveries!C253</f>
        <v>RS-Ctr for Liberal Arts</v>
      </c>
      <c r="D253" s="27" t="str">
        <f>Recoveries!D253</f>
        <v>RS-Ctr for Liberal Arts</v>
      </c>
      <c r="E253" s="9" t="str">
        <f>Recoveries!E253</f>
        <v>Other Units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f t="shared" si="3"/>
        <v>0</v>
      </c>
      <c r="R253" s="25">
        <f>IF(ISERROR(VLOOKUP($B253,[1]!Deans_Amt,4,FALSE)),0,VLOOKUP($B253,[1]!Deans_Amt,4,FALSE))</f>
        <v>0</v>
      </c>
    </row>
    <row r="254" spans="1:18" hidden="1" outlineLevel="2" x14ac:dyDescent="0.25">
      <c r="A254" s="9" t="str">
        <f>Recoveries!A254</f>
        <v>30045 RS-Ctr Politics</v>
      </c>
      <c r="B254" s="9" t="str">
        <f>Recoveries!B254</f>
        <v>30045</v>
      </c>
      <c r="C254" s="9" t="str">
        <f>Recoveries!C254</f>
        <v>RS-Ctr Politics</v>
      </c>
      <c r="D254" s="27" t="str">
        <f>Recoveries!D254</f>
        <v>RS-Ctr Politics</v>
      </c>
      <c r="E254" s="9" t="str">
        <f>Recoveries!E254</f>
        <v>Other Units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f t="shared" si="3"/>
        <v>0</v>
      </c>
      <c r="R254" s="25">
        <f>IF(ISERROR(VLOOKUP($B254,[1]!Deans_Amt,4,FALSE)),0,VLOOKUP($B254,[1]!Deans_Amt,4,FALSE))</f>
        <v>0</v>
      </c>
    </row>
    <row r="255" spans="1:18" hidden="1" outlineLevel="2" x14ac:dyDescent="0.25">
      <c r="A255" s="9" t="s">
        <v>729</v>
      </c>
      <c r="B255" s="9" t="str">
        <f>Recoveries!B255</f>
        <v>30075</v>
      </c>
      <c r="C255" s="9" t="str">
        <f>Recoveries!C255</f>
        <v xml:space="preserve">PV-Kluge-Ruhe Museum </v>
      </c>
      <c r="D255" s="27" t="str">
        <f>Recoveries!D255</f>
        <v xml:space="preserve">PV-Kluge-Ruhe Museum </v>
      </c>
      <c r="E255" s="9" t="str">
        <f>Recoveries!E255</f>
        <v>Other Units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f t="shared" si="3"/>
        <v>0</v>
      </c>
      <c r="R255" s="25">
        <f>IF(ISERROR(VLOOKUP($B255,[1]!Deans_Amt,4,FALSE)),0,VLOOKUP($B255,[1]!Deans_Amt,4,FALSE))</f>
        <v>0</v>
      </c>
    </row>
    <row r="256" spans="1:18" hidden="1" outlineLevel="2" x14ac:dyDescent="0.25">
      <c r="A256" s="9" t="s">
        <v>745</v>
      </c>
      <c r="B256" s="9" t="str">
        <f>Recoveries!B256</f>
        <v>21000</v>
      </c>
      <c r="C256" s="9" t="str">
        <f>Recoveries!C256</f>
        <v xml:space="preserve">SA-VP Office </v>
      </c>
      <c r="D256" s="27" t="str">
        <f>Recoveries!D256</f>
        <v xml:space="preserve">SA-VP Office </v>
      </c>
      <c r="E256" s="9" t="str">
        <f>Recoveries!E256</f>
        <v>Other Units</v>
      </c>
      <c r="F256" s="15">
        <v>0</v>
      </c>
      <c r="G256" s="15">
        <v>0</v>
      </c>
      <c r="H256" s="15">
        <v>6109.51</v>
      </c>
      <c r="I256" s="15">
        <v>2140.9400000000005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f t="shared" si="3"/>
        <v>0</v>
      </c>
      <c r="R256" s="25">
        <f>IF(ISERROR(VLOOKUP($B256,[1]!Deans_Amt,4,FALSE)),0,VLOOKUP($B256,[1]!Deans_Amt,4,FALSE))</f>
        <v>8250.4500000000007</v>
      </c>
    </row>
    <row r="257" spans="1:18" hidden="1" outlineLevel="2" x14ac:dyDescent="0.25">
      <c r="A257" s="9" t="s">
        <v>761</v>
      </c>
      <c r="B257" s="9" t="str">
        <f>Recoveries!B257</f>
        <v>21090</v>
      </c>
      <c r="C257" s="9" t="str">
        <f>Recoveries!C257</f>
        <v xml:space="preserve">PV-WTJU Radio </v>
      </c>
      <c r="D257" s="27" t="str">
        <f>Recoveries!D257</f>
        <v xml:space="preserve">PV-WTJU Radio </v>
      </c>
      <c r="E257" s="9" t="str">
        <f>Recoveries!E257</f>
        <v>Other Units</v>
      </c>
      <c r="H257" s="16"/>
      <c r="K257" s="15"/>
      <c r="L257" s="15"/>
      <c r="M257" s="15">
        <v>715.28</v>
      </c>
      <c r="N257" s="15">
        <v>2145.84</v>
      </c>
      <c r="O257" s="15">
        <v>-2861.12</v>
      </c>
      <c r="P257" s="15">
        <v>0</v>
      </c>
      <c r="Q257" s="15">
        <f t="shared" si="3"/>
        <v>0</v>
      </c>
      <c r="R257" s="25">
        <f>IF(ISERROR(VLOOKUP($B257,[1]!Deans_Amt,4,FALSE)),0,VLOOKUP($B257,[1]!Deans_Amt,4,FALSE))</f>
        <v>0</v>
      </c>
    </row>
    <row r="258" spans="1:18" hidden="1" outlineLevel="2" x14ac:dyDescent="0.25">
      <c r="A258" s="9" t="s">
        <v>764</v>
      </c>
      <c r="B258" s="9" t="str">
        <f>Recoveries!B258</f>
        <v>31800</v>
      </c>
      <c r="C258" s="9" t="str">
        <f>Recoveries!C258</f>
        <v>PV-Film Festival</v>
      </c>
      <c r="D258" s="27" t="str">
        <f>Recoveries!D258</f>
        <v>PV-Film Festival</v>
      </c>
      <c r="E258" s="9" t="str">
        <f>Recoveries!E258</f>
        <v>Other Units</v>
      </c>
      <c r="H258" s="16"/>
      <c r="K258" s="15"/>
      <c r="L258" s="15"/>
      <c r="M258" s="15">
        <v>0</v>
      </c>
      <c r="N258" s="15">
        <v>3725.78</v>
      </c>
      <c r="O258" s="15">
        <v>-3725.78</v>
      </c>
      <c r="P258" s="15">
        <v>0</v>
      </c>
      <c r="Q258" s="15">
        <f t="shared" si="3"/>
        <v>0</v>
      </c>
      <c r="R258" s="25">
        <f>IF(ISERROR(VLOOKUP($B258,[1]!Deans_Amt,4,FALSE)),0,VLOOKUP($B258,[1]!Deans_Amt,4,FALSE))</f>
        <v>0</v>
      </c>
    </row>
    <row r="259" spans="1:18" outlineLevel="1" collapsed="1" x14ac:dyDescent="0.25">
      <c r="E259" s="11" t="s">
        <v>753</v>
      </c>
      <c r="F259" s="23">
        <f>SUBTOTAL(9,F221:F258)</f>
        <v>749595.66999999993</v>
      </c>
      <c r="G259" s="9">
        <f>SUBTOTAL(9,G221:G258)</f>
        <v>430411.00000000006</v>
      </c>
      <c r="H259" s="16">
        <f>SUBTOTAL(9,H221:H258)</f>
        <v>453373.63</v>
      </c>
      <c r="I259" s="9">
        <f>SUBTOTAL(9,I221:I258)</f>
        <v>483824.71999999991</v>
      </c>
      <c r="J259" s="9">
        <f>SUBTOTAL(9,J221:J258)</f>
        <v>491129.7100000002</v>
      </c>
      <c r="K259" s="15">
        <f>SUBTOTAL(9,K221:K258)</f>
        <v>439503.73999999964</v>
      </c>
      <c r="L259" s="15">
        <f>SUBTOTAL(9,L221:L258)</f>
        <v>409822.83000000025</v>
      </c>
      <c r="M259" s="15">
        <f>SUBTOTAL(9,M221:M258)</f>
        <v>412444.9099999998</v>
      </c>
      <c r="N259" s="15">
        <f>SUBTOTAL(9,N221:N258)</f>
        <v>420861.58999999979</v>
      </c>
      <c r="O259" s="15">
        <f>SUBTOTAL(9,O221:O258)</f>
        <v>423669.14000000083</v>
      </c>
      <c r="P259" s="15">
        <f>SUBTOTAL(9,P221:P258)</f>
        <v>186530.99999999991</v>
      </c>
      <c r="Q259" s="15">
        <f>SUBTOTAL(9,Q221:Q258)</f>
        <v>125912.51999999949</v>
      </c>
      <c r="R259" s="25">
        <f>SUBTOTAL(9,R221:R258)</f>
        <v>5027080.46</v>
      </c>
    </row>
    <row r="260" spans="1:18" x14ac:dyDescent="0.25">
      <c r="E260" s="11" t="s">
        <v>754</v>
      </c>
      <c r="F260" s="23">
        <f>SUBTOTAL(9,F4:F258)</f>
        <v>9897522.0000000019</v>
      </c>
      <c r="G260" s="9">
        <f>SUBTOTAL(9,G4:G258)</f>
        <v>7055174.2600000026</v>
      </c>
      <c r="H260" s="16">
        <f>SUBTOTAL(9,H4:H258)</f>
        <v>6086935.4000000004</v>
      </c>
      <c r="I260" s="9">
        <f>SUBTOTAL(9,I4:I258)</f>
        <v>7312398.5899999989</v>
      </c>
      <c r="J260" s="9">
        <f>SUBTOTAL(9,J4:J258)</f>
        <v>5839628.9499999983</v>
      </c>
      <c r="K260" s="15">
        <f>SUBTOTAL(9,K4:K258)</f>
        <v>6223049.8900000015</v>
      </c>
      <c r="L260" s="15">
        <f>SUBTOTAL(9,L4:L258)</f>
        <v>5592723.9400000013</v>
      </c>
      <c r="M260" s="15">
        <f>SUBTOTAL(9,M4:M258)</f>
        <v>6198206.5399999972</v>
      </c>
      <c r="N260" s="15">
        <f>SUBTOTAL(9,N4:N258)</f>
        <v>6940484.0000000028</v>
      </c>
      <c r="O260" s="15">
        <f>SUBTOTAL(9,O4:O258)</f>
        <v>6196524.8099999968</v>
      </c>
      <c r="P260" s="15">
        <f>SUBTOTAL(9,P4:P258)</f>
        <v>6036968.0800000001</v>
      </c>
      <c r="Q260" s="15">
        <f>SUBTOTAL(9,Q4:Q258)</f>
        <v>4010097.2499999995</v>
      </c>
      <c r="R260" s="25">
        <f>SUBTOTAL(9,R4:R258)</f>
        <v>77389713.709999949</v>
      </c>
    </row>
    <row r="261" spans="1:18" x14ac:dyDescent="0.25">
      <c r="A261" s="45"/>
      <c r="H261" s="16"/>
      <c r="K261" s="15"/>
      <c r="L261" s="15"/>
    </row>
    <row r="262" spans="1:18" x14ac:dyDescent="0.25">
      <c r="K262" s="15"/>
      <c r="L262" s="15"/>
    </row>
    <row r="263" spans="1:18" x14ac:dyDescent="0.25">
      <c r="H263" s="16"/>
    </row>
    <row r="264" spans="1:18" x14ac:dyDescent="0.25">
      <c r="H264" s="16"/>
    </row>
    <row r="265" spans="1:18" x14ac:dyDescent="0.25">
      <c r="H265" s="16"/>
    </row>
    <row r="267" spans="1:18" x14ac:dyDescent="0.25">
      <c r="H267" s="23"/>
    </row>
    <row r="268" spans="1:18" x14ac:dyDescent="0.25">
      <c r="H268" s="16"/>
    </row>
    <row r="269" spans="1:18" x14ac:dyDescent="0.25">
      <c r="H269" s="16"/>
      <c r="N269" s="43"/>
    </row>
    <row r="270" spans="1:18" x14ac:dyDescent="0.25">
      <c r="H270" s="16"/>
    </row>
    <row r="271" spans="1:18" x14ac:dyDescent="0.25">
      <c r="H271" s="16"/>
    </row>
    <row r="272" spans="1:18" x14ac:dyDescent="0.25">
      <c r="H272" s="16"/>
    </row>
    <row r="273" spans="8:8" x14ac:dyDescent="0.25">
      <c r="H273" s="16"/>
    </row>
    <row r="274" spans="8:8" x14ac:dyDescent="0.25">
      <c r="H274" s="16"/>
    </row>
    <row r="275" spans="8:8" x14ac:dyDescent="0.25">
      <c r="H275" s="16"/>
    </row>
    <row r="276" spans="8:8" x14ac:dyDescent="0.25">
      <c r="H276" s="16"/>
    </row>
    <row r="277" spans="8:8" x14ac:dyDescent="0.25">
      <c r="H277" s="16"/>
    </row>
    <row r="278" spans="8:8" x14ac:dyDescent="0.25">
      <c r="H278" s="16"/>
    </row>
    <row r="279" spans="8:8" x14ac:dyDescent="0.25">
      <c r="H279" s="16"/>
    </row>
    <row r="280" spans="8:8" x14ac:dyDescent="0.25">
      <c r="H280" s="16"/>
    </row>
    <row r="281" spans="8:8" x14ac:dyDescent="0.25">
      <c r="H281" s="16"/>
    </row>
    <row r="282" spans="8:8" x14ac:dyDescent="0.25">
      <c r="H282" s="16"/>
    </row>
    <row r="283" spans="8:8" x14ac:dyDescent="0.25">
      <c r="H283" s="16"/>
    </row>
    <row r="284" spans="8:8" x14ac:dyDescent="0.25">
      <c r="H284" s="16"/>
    </row>
    <row r="285" spans="8:8" x14ac:dyDescent="0.25">
      <c r="H285" s="16"/>
    </row>
    <row r="286" spans="8:8" x14ac:dyDescent="0.25">
      <c r="H286" s="16"/>
    </row>
    <row r="287" spans="8:8" x14ac:dyDescent="0.25">
      <c r="H287" s="16"/>
    </row>
    <row r="288" spans="8:8" x14ac:dyDescent="0.25">
      <c r="H288" s="16"/>
    </row>
    <row r="289" spans="8:8" x14ac:dyDescent="0.25">
      <c r="H289" s="16"/>
    </row>
    <row r="290" spans="8:8" x14ac:dyDescent="0.25">
      <c r="H290" s="16"/>
    </row>
    <row r="291" spans="8:8" x14ac:dyDescent="0.25">
      <c r="H291" s="16"/>
    </row>
    <row r="292" spans="8:8" x14ac:dyDescent="0.25">
      <c r="H292" s="16"/>
    </row>
    <row r="293" spans="8:8" x14ac:dyDescent="0.25">
      <c r="H293" s="16"/>
    </row>
    <row r="294" spans="8:8" x14ac:dyDescent="0.25">
      <c r="H294" s="16"/>
    </row>
    <row r="295" spans="8:8" x14ac:dyDescent="0.25">
      <c r="H295" s="16"/>
    </row>
    <row r="296" spans="8:8" x14ac:dyDescent="0.25">
      <c r="H296" s="16"/>
    </row>
    <row r="297" spans="8:8" x14ac:dyDescent="0.25">
      <c r="H297" s="16"/>
    </row>
    <row r="298" spans="8:8" x14ac:dyDescent="0.25">
      <c r="H298" s="16"/>
    </row>
    <row r="299" spans="8:8" x14ac:dyDescent="0.25">
      <c r="H299" s="16"/>
    </row>
    <row r="300" spans="8:8" x14ac:dyDescent="0.25">
      <c r="H300" s="16"/>
    </row>
    <row r="301" spans="8:8" x14ac:dyDescent="0.25">
      <c r="H301" s="16"/>
    </row>
    <row r="302" spans="8:8" x14ac:dyDescent="0.25">
      <c r="H302" s="16"/>
    </row>
    <row r="303" spans="8:8" x14ac:dyDescent="0.25">
      <c r="H303" s="16"/>
    </row>
    <row r="304" spans="8:8" x14ac:dyDescent="0.25">
      <c r="H304" s="16"/>
    </row>
    <row r="305" spans="8:8" x14ac:dyDescent="0.25">
      <c r="H305" s="16"/>
    </row>
    <row r="306" spans="8:8" x14ac:dyDescent="0.25">
      <c r="H306" s="16"/>
    </row>
    <row r="307" spans="8:8" x14ac:dyDescent="0.25">
      <c r="H307" s="16"/>
    </row>
    <row r="308" spans="8:8" x14ac:dyDescent="0.25">
      <c r="H308" s="16"/>
    </row>
    <row r="309" spans="8:8" x14ac:dyDescent="0.25">
      <c r="H309" s="16"/>
    </row>
    <row r="310" spans="8:8" x14ac:dyDescent="0.25">
      <c r="H310" s="16"/>
    </row>
    <row r="311" spans="8:8" x14ac:dyDescent="0.25">
      <c r="H311" s="16"/>
    </row>
    <row r="312" spans="8:8" x14ac:dyDescent="0.25">
      <c r="H312" s="16"/>
    </row>
    <row r="313" spans="8:8" x14ac:dyDescent="0.25">
      <c r="H313" s="16"/>
    </row>
    <row r="314" spans="8:8" x14ac:dyDescent="0.25">
      <c r="H314" s="16"/>
    </row>
    <row r="315" spans="8:8" x14ac:dyDescent="0.25">
      <c r="H315" s="16"/>
    </row>
    <row r="316" spans="8:8" x14ac:dyDescent="0.25">
      <c r="H316" s="16"/>
    </row>
    <row r="317" spans="8:8" x14ac:dyDescent="0.25">
      <c r="H317" s="16"/>
    </row>
    <row r="318" spans="8:8" x14ac:dyDescent="0.25">
      <c r="H318" s="16"/>
    </row>
    <row r="319" spans="8:8" x14ac:dyDescent="0.25">
      <c r="H319" s="16"/>
    </row>
    <row r="320" spans="8:8" x14ac:dyDescent="0.25">
      <c r="H320" s="16"/>
    </row>
    <row r="321" spans="8:8" x14ac:dyDescent="0.25">
      <c r="H321" s="16"/>
    </row>
    <row r="322" spans="8:8" x14ac:dyDescent="0.25">
      <c r="H322" s="16"/>
    </row>
    <row r="323" spans="8:8" x14ac:dyDescent="0.25">
      <c r="H323" s="16"/>
    </row>
    <row r="324" spans="8:8" x14ac:dyDescent="0.25">
      <c r="H324" s="16"/>
    </row>
    <row r="325" spans="8:8" x14ac:dyDescent="0.25">
      <c r="H325" s="16"/>
    </row>
    <row r="326" spans="8:8" x14ac:dyDescent="0.25">
      <c r="H326" s="16"/>
    </row>
    <row r="327" spans="8:8" x14ac:dyDescent="0.25">
      <c r="H327" s="16"/>
    </row>
    <row r="328" spans="8:8" x14ac:dyDescent="0.25">
      <c r="H328" s="16"/>
    </row>
  </sheetData>
  <dataConsolidate/>
  <mergeCells count="1">
    <mergeCell ref="D1:R1"/>
  </mergeCells>
  <phoneticPr fontId="0" type="noConversion"/>
  <printOptions horizontalCentered="1"/>
  <pageMargins left="0.25" right="0.25" top="0.36" bottom="0.36" header="0.25" footer="0.25"/>
  <pageSetup scale="62" orientation="landscape" r:id="rId1"/>
  <headerFooter alignWithMargins="0">
    <oddFooter>&amp;L&amp;D&amp;CPage &amp;P of &amp;N&amp;RU:Analysis\Cost\Overhead\FY01-02\&amp;F,&amp;A</oddFooter>
  </headerFooter>
  <rowBreaks count="1" manualBreakCount="1">
    <brk id="138" min="3" max="17" man="1"/>
  </rowBreaks>
  <ignoredErrors>
    <ignoredError sqref="F138:P2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67"/>
  <sheetViews>
    <sheetView topLeftCell="E1" workbookViewId="0">
      <selection activeCell="F138" sqref="F138:P265"/>
    </sheetView>
  </sheetViews>
  <sheetFormatPr defaultColWidth="9.109375" defaultRowHeight="13.2" outlineLevelRow="2" x14ac:dyDescent="0.25"/>
  <cols>
    <col min="1" max="1" width="39.44140625" style="9" customWidth="1"/>
    <col min="2" max="2" width="13.6640625" style="9" customWidth="1"/>
    <col min="3" max="3" width="31.33203125" style="9" customWidth="1"/>
    <col min="4" max="4" width="19.33203125" style="27" customWidth="1"/>
    <col min="5" max="5" width="20.44140625" style="9" bestFit="1" customWidth="1"/>
    <col min="6" max="6" width="13.6640625" style="9" customWidth="1"/>
    <col min="7" max="7" width="13" style="9" customWidth="1"/>
    <col min="8" max="8" width="18.6640625" style="9" customWidth="1"/>
    <col min="9" max="9" width="17.88671875" style="9" customWidth="1"/>
    <col min="10" max="10" width="14.33203125" style="9" customWidth="1"/>
    <col min="11" max="11" width="14.6640625" style="9" customWidth="1"/>
    <col min="12" max="12" width="17" style="9" customWidth="1"/>
    <col min="13" max="13" width="14.33203125" style="9" customWidth="1"/>
    <col min="14" max="14" width="15.109375" style="9" customWidth="1"/>
    <col min="15" max="16" width="13" style="9" customWidth="1"/>
    <col min="17" max="17" width="14" style="9" bestFit="1" customWidth="1"/>
    <col min="18" max="18" width="14.5546875" style="9" customWidth="1"/>
    <col min="19" max="16384" width="9.109375" style="9"/>
  </cols>
  <sheetData>
    <row r="1" spans="1:18" x14ac:dyDescent="0.25">
      <c r="A1" s="27"/>
      <c r="D1" s="50" t="s">
        <v>734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D2" s="3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25">
      <c r="A3" s="9" t="s">
        <v>0</v>
      </c>
      <c r="B3" s="9" t="s">
        <v>106</v>
      </c>
      <c r="C3" s="9" t="s">
        <v>107</v>
      </c>
      <c r="D3" s="11" t="s">
        <v>108</v>
      </c>
      <c r="E3" s="11" t="s">
        <v>109</v>
      </c>
      <c r="F3" s="20">
        <v>44408</v>
      </c>
      <c r="G3" s="20">
        <v>44439</v>
      </c>
      <c r="H3" s="20">
        <v>44469</v>
      </c>
      <c r="I3" s="20">
        <v>44500</v>
      </c>
      <c r="J3" s="20">
        <v>44530</v>
      </c>
      <c r="K3" s="20">
        <v>44561</v>
      </c>
      <c r="L3" s="20">
        <v>44592</v>
      </c>
      <c r="M3" s="20">
        <v>44620</v>
      </c>
      <c r="N3" s="20">
        <v>44651</v>
      </c>
      <c r="O3" s="20">
        <v>44681</v>
      </c>
      <c r="P3" s="20">
        <v>44712</v>
      </c>
      <c r="Q3" s="20">
        <v>44742</v>
      </c>
      <c r="R3" s="29" t="s">
        <v>127</v>
      </c>
    </row>
    <row r="4" spans="1:18" hidden="1" outlineLevel="2" x14ac:dyDescent="0.25">
      <c r="A4" s="9" t="s">
        <v>160</v>
      </c>
      <c r="B4" s="9" t="s">
        <v>250</v>
      </c>
      <c r="C4" s="9" t="s">
        <v>251</v>
      </c>
      <c r="D4" s="27" t="s">
        <v>141</v>
      </c>
      <c r="E4" s="9" t="s">
        <v>111</v>
      </c>
      <c r="F4" s="15">
        <v>0</v>
      </c>
      <c r="G4" s="15">
        <f>R4-SUM(F4:F4)</f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f>R4-SUM(F4:P4)</f>
        <v>0</v>
      </c>
      <c r="R4" s="25">
        <f>IF(ISERROR(VLOOKUP($B4,[1]!Other_Amt,4,FALSE)),0,VLOOKUP($B4,[1]!Other_Amt,4,FALSE))</f>
        <v>0</v>
      </c>
    </row>
    <row r="5" spans="1:18" hidden="1" outlineLevel="2" x14ac:dyDescent="0.25">
      <c r="A5" s="9" t="s">
        <v>243</v>
      </c>
      <c r="B5" s="9" t="s">
        <v>252</v>
      </c>
      <c r="C5" s="9" t="s">
        <v>253</v>
      </c>
      <c r="D5" s="27" t="s">
        <v>141</v>
      </c>
      <c r="E5" s="9" t="s">
        <v>111</v>
      </c>
      <c r="F5" s="15">
        <v>0</v>
      </c>
      <c r="G5" s="15">
        <f t="shared" ref="G5:G71" si="0">R5-SUM(F5:F5)</f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f t="shared" ref="Q5:Q68" si="1">R5-SUM(F5:P5)</f>
        <v>0</v>
      </c>
      <c r="R5" s="25">
        <f>IF(ISERROR(VLOOKUP($B5,[1]!Other_Amt,4,FALSE)),0,VLOOKUP($B5,[1]!Other_Amt,4,FALSE))</f>
        <v>0</v>
      </c>
    </row>
    <row r="6" spans="1:18" hidden="1" outlineLevel="2" x14ac:dyDescent="0.25">
      <c r="A6" s="9" t="s">
        <v>196</v>
      </c>
      <c r="B6" s="9" t="s">
        <v>254</v>
      </c>
      <c r="C6" s="9" t="s">
        <v>255</v>
      </c>
      <c r="D6" s="27" t="s">
        <v>141</v>
      </c>
      <c r="E6" s="9" t="s">
        <v>111</v>
      </c>
      <c r="F6" s="15">
        <v>0</v>
      </c>
      <c r="G6" s="15">
        <f t="shared" si="0"/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f t="shared" si="1"/>
        <v>0</v>
      </c>
      <c r="R6" s="25">
        <f>IF(ISERROR(VLOOKUP($B6,[1]!Other_Amt,4,FALSE)),0,VLOOKUP($B6,[1]!Other_Amt,4,FALSE))</f>
        <v>0</v>
      </c>
    </row>
    <row r="7" spans="1:18" hidden="1" outlineLevel="2" x14ac:dyDescent="0.25">
      <c r="A7" s="9" t="s">
        <v>151</v>
      </c>
      <c r="B7" s="9" t="s">
        <v>256</v>
      </c>
      <c r="C7" s="9" t="s">
        <v>257</v>
      </c>
      <c r="D7" s="27" t="s">
        <v>141</v>
      </c>
      <c r="E7" s="9" t="s">
        <v>111</v>
      </c>
      <c r="F7" s="15">
        <v>0</v>
      </c>
      <c r="G7" s="15">
        <f t="shared" si="0"/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f t="shared" si="1"/>
        <v>0</v>
      </c>
      <c r="R7" s="25">
        <f>IF(ISERROR(VLOOKUP($B7,[1]!Other_Amt,4,FALSE)),0,VLOOKUP($B7,[1]!Other_Amt,4,FALSE))</f>
        <v>0</v>
      </c>
    </row>
    <row r="8" spans="1:18" hidden="1" outlineLevel="2" x14ac:dyDescent="0.25">
      <c r="A8" s="9" t="str">
        <f>'Deans Dist'!A8</f>
        <v>40226 MD-DMED CME Conf Activity</v>
      </c>
      <c r="B8" s="9" t="s">
        <v>727</v>
      </c>
      <c r="C8" s="9" t="s">
        <v>728</v>
      </c>
      <c r="D8" s="27" t="s">
        <v>141</v>
      </c>
      <c r="E8" s="9" t="s">
        <v>111</v>
      </c>
      <c r="F8" s="15">
        <v>0</v>
      </c>
      <c r="G8" s="15">
        <f t="shared" si="0"/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f t="shared" si="1"/>
        <v>0</v>
      </c>
      <c r="R8" s="25">
        <f>IF(ISERROR(VLOOKUP($B8,[1]!Other_Amt,4,FALSE)),0,VLOOKUP($B8,[1]!Other_Amt,4,FALSE))</f>
        <v>0</v>
      </c>
    </row>
    <row r="9" spans="1:18" hidden="1" outlineLevel="2" x14ac:dyDescent="0.25">
      <c r="A9" s="9" t="s">
        <v>18</v>
      </c>
      <c r="B9" s="9" t="s">
        <v>258</v>
      </c>
      <c r="C9" s="9" t="s">
        <v>259</v>
      </c>
      <c r="D9" s="27" t="s">
        <v>141</v>
      </c>
      <c r="E9" s="9" t="s">
        <v>111</v>
      </c>
      <c r="F9" s="15">
        <v>0</v>
      </c>
      <c r="G9" s="15">
        <f t="shared" si="0"/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f t="shared" si="1"/>
        <v>0</v>
      </c>
      <c r="R9" s="25">
        <f>IF(ISERROR(VLOOKUP($B9,[1]!Other_Amt,4,FALSE)),0,VLOOKUP($B9,[1]!Other_Amt,4,FALSE))</f>
        <v>0</v>
      </c>
    </row>
    <row r="10" spans="1:18" hidden="1" outlineLevel="2" x14ac:dyDescent="0.25">
      <c r="A10" s="9" t="s">
        <v>235</v>
      </c>
      <c r="B10" s="9" t="s">
        <v>236</v>
      </c>
      <c r="C10" s="9" t="s">
        <v>260</v>
      </c>
      <c r="D10" s="27" t="s">
        <v>141</v>
      </c>
      <c r="E10" s="9" t="s">
        <v>111</v>
      </c>
      <c r="F10" s="15">
        <v>0</v>
      </c>
      <c r="G10" s="15">
        <f t="shared" si="0"/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f t="shared" si="1"/>
        <v>0</v>
      </c>
      <c r="R10" s="25">
        <f>IF(ISERROR(VLOOKUP($B10,[1]!Other_Amt,4,FALSE)),0,VLOOKUP($B10,[1]!Other_Amt,4,FALSE))</f>
        <v>0</v>
      </c>
    </row>
    <row r="11" spans="1:18" hidden="1" outlineLevel="2" x14ac:dyDescent="0.25">
      <c r="A11" s="9" t="s">
        <v>19</v>
      </c>
      <c r="B11" s="9" t="s">
        <v>261</v>
      </c>
      <c r="C11" s="9" t="s">
        <v>262</v>
      </c>
      <c r="D11" s="27" t="s">
        <v>141</v>
      </c>
      <c r="E11" s="9" t="s">
        <v>111</v>
      </c>
      <c r="F11" s="15">
        <v>0</v>
      </c>
      <c r="G11" s="15">
        <f t="shared" si="0"/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 t="shared" si="1"/>
        <v>0</v>
      </c>
      <c r="R11" s="25">
        <f>IF(ISERROR(VLOOKUP($B11,[1]!Other_Amt,4,FALSE)),0,VLOOKUP($B11,[1]!Other_Amt,4,FALSE))</f>
        <v>0</v>
      </c>
    </row>
    <row r="12" spans="1:18" hidden="1" outlineLevel="2" x14ac:dyDescent="0.25">
      <c r="A12" s="9" t="s">
        <v>701</v>
      </c>
      <c r="B12" s="9" t="s">
        <v>684</v>
      </c>
      <c r="C12" s="9" t="s">
        <v>262</v>
      </c>
      <c r="D12" s="27" t="s">
        <v>141</v>
      </c>
      <c r="E12" s="9" t="s">
        <v>111</v>
      </c>
      <c r="F12" s="15">
        <v>0</v>
      </c>
      <c r="G12" s="15">
        <f t="shared" si="0"/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f t="shared" si="1"/>
        <v>0</v>
      </c>
      <c r="R12" s="25">
        <f>IF(ISERROR(VLOOKUP($B12,[1]!Other_Amt,4,FALSE)),0,VLOOKUP($B12,[1]!Other_Amt,4,FALSE))</f>
        <v>0</v>
      </c>
    </row>
    <row r="13" spans="1:18" hidden="1" outlineLevel="2" x14ac:dyDescent="0.25">
      <c r="A13" s="9" t="s">
        <v>683</v>
      </c>
      <c r="B13" s="9" t="s">
        <v>684</v>
      </c>
      <c r="C13" s="9" t="s">
        <v>685</v>
      </c>
      <c r="D13" s="27" t="s">
        <v>141</v>
      </c>
      <c r="E13" s="9" t="s">
        <v>111</v>
      </c>
      <c r="F13" s="15">
        <v>0</v>
      </c>
      <c r="G13" s="15">
        <f t="shared" si="0"/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f t="shared" si="1"/>
        <v>0</v>
      </c>
      <c r="R13" s="25">
        <f>IF(ISERROR(VLOOKUP($B13,[1]!Other_Amt,4,FALSE)),0,VLOOKUP($B13,[1]!Other_Amt,4,FALSE))</f>
        <v>0</v>
      </c>
    </row>
    <row r="14" spans="1:18" hidden="1" outlineLevel="2" x14ac:dyDescent="0.25">
      <c r="A14" s="9" t="s">
        <v>248</v>
      </c>
      <c r="B14" s="9" t="s">
        <v>263</v>
      </c>
      <c r="C14" s="9" t="s">
        <v>249</v>
      </c>
      <c r="D14" s="27" t="s">
        <v>141</v>
      </c>
      <c r="E14" s="9" t="s">
        <v>111</v>
      </c>
      <c r="F14" s="15">
        <v>0</v>
      </c>
      <c r="G14" s="15">
        <f t="shared" si="0"/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si="1"/>
        <v>0</v>
      </c>
      <c r="R14" s="25">
        <f>IF(ISERROR(VLOOKUP($B14,[1]!Other_Amt,4,FALSE)),0,VLOOKUP($B14,[1]!Other_Amt,4,FALSE))</f>
        <v>0</v>
      </c>
    </row>
    <row r="15" spans="1:18" hidden="1" outlineLevel="2" x14ac:dyDescent="0.25">
      <c r="A15" s="9" t="s">
        <v>717</v>
      </c>
      <c r="B15" s="9" t="str">
        <f>Recoveries!B15</f>
        <v>40303</v>
      </c>
      <c r="C15" s="9" t="str">
        <f>Recoveries!C15</f>
        <v>MD-DMED Biomolecular Analysis</v>
      </c>
      <c r="D15" s="27" t="str">
        <f>Recoveries!D15</f>
        <v>Other DMED Orgs</v>
      </c>
      <c r="E15" s="9" t="str">
        <f>Recoveries!E15</f>
        <v>Medicine</v>
      </c>
      <c r="F15" s="15">
        <v>0</v>
      </c>
      <c r="G15" s="15">
        <f t="shared" si="0"/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1"/>
        <v>0</v>
      </c>
      <c r="R15" s="25">
        <f>IF(ISERROR(VLOOKUP($B15,[1]!Other_Amt,4,FALSE)),0,VLOOKUP($B15,[1]!Other_Amt,4,FALSE))</f>
        <v>0</v>
      </c>
    </row>
    <row r="16" spans="1:18" hidden="1" outlineLevel="2" x14ac:dyDescent="0.25">
      <c r="A16" s="9" t="s">
        <v>20</v>
      </c>
      <c r="B16" s="9" t="s">
        <v>264</v>
      </c>
      <c r="C16" s="9" t="s">
        <v>265</v>
      </c>
      <c r="D16" s="27" t="s">
        <v>265</v>
      </c>
      <c r="E16" s="9" t="s">
        <v>111</v>
      </c>
      <c r="F16" s="15">
        <v>0</v>
      </c>
      <c r="G16" s="1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f t="shared" si="1"/>
        <v>0</v>
      </c>
      <c r="R16" s="25">
        <f>IF(ISERROR(VLOOKUP($B16,[1]!Other_Amt,4,FALSE)),0,VLOOKUP($B16,[1]!Other_Amt,4,FALSE))</f>
        <v>0</v>
      </c>
    </row>
    <row r="17" spans="1:18" hidden="1" outlineLevel="2" x14ac:dyDescent="0.25">
      <c r="A17" s="9" t="s">
        <v>21</v>
      </c>
      <c r="B17" s="9" t="s">
        <v>266</v>
      </c>
      <c r="C17" s="9" t="s">
        <v>267</v>
      </c>
      <c r="D17" s="27" t="s">
        <v>267</v>
      </c>
      <c r="E17" s="9" t="s">
        <v>111</v>
      </c>
      <c r="F17" s="15">
        <v>0</v>
      </c>
      <c r="G17" s="1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f t="shared" si="1"/>
        <v>0</v>
      </c>
      <c r="R17" s="25">
        <f>IF(ISERROR(VLOOKUP($B17,[1]!Other_Amt,4,FALSE)),0,VLOOKUP($B17,[1]!Other_Amt,4,FALSE))</f>
        <v>0</v>
      </c>
    </row>
    <row r="18" spans="1:18" hidden="1" outlineLevel="2" x14ac:dyDescent="0.25">
      <c r="A18" s="9" t="s">
        <v>22</v>
      </c>
      <c r="B18" s="9" t="s">
        <v>268</v>
      </c>
      <c r="C18" s="9" t="s">
        <v>269</v>
      </c>
      <c r="D18" s="27" t="s">
        <v>269</v>
      </c>
      <c r="E18" s="9" t="s">
        <v>111</v>
      </c>
      <c r="F18" s="15">
        <v>0</v>
      </c>
      <c r="G18" s="15">
        <f t="shared" si="0"/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f t="shared" si="1"/>
        <v>0</v>
      </c>
      <c r="R18" s="25">
        <f>IF(ISERROR(VLOOKUP($B18,[1]!Other_Amt,4,FALSE)),0,VLOOKUP($B18,[1]!Other_Amt,4,FALSE))</f>
        <v>0</v>
      </c>
    </row>
    <row r="19" spans="1:18" hidden="1" outlineLevel="2" x14ac:dyDescent="0.25">
      <c r="A19" s="9" t="s">
        <v>185</v>
      </c>
      <c r="B19" s="9" t="s">
        <v>270</v>
      </c>
      <c r="C19" s="9" t="s">
        <v>271</v>
      </c>
      <c r="D19" s="27" t="s">
        <v>197</v>
      </c>
      <c r="E19" s="9" t="s">
        <v>111</v>
      </c>
      <c r="F19" s="15">
        <v>0</v>
      </c>
      <c r="G19" s="1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1"/>
        <v>0</v>
      </c>
      <c r="R19" s="25">
        <f>IF(ISERROR(VLOOKUP($B19,[1]!Other_Amt,4,FALSE)),0,VLOOKUP($B19,[1]!Other_Amt,4,FALSE))</f>
        <v>0</v>
      </c>
    </row>
    <row r="20" spans="1:18" hidden="1" outlineLevel="2" x14ac:dyDescent="0.25">
      <c r="A20" s="9" t="s">
        <v>186</v>
      </c>
      <c r="B20" s="9" t="s">
        <v>272</v>
      </c>
      <c r="C20" s="9" t="s">
        <v>273</v>
      </c>
      <c r="D20" s="27" t="s">
        <v>197</v>
      </c>
      <c r="E20" s="9" t="s">
        <v>111</v>
      </c>
      <c r="F20" s="15">
        <v>0</v>
      </c>
      <c r="G20" s="15">
        <f t="shared" si="0"/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1"/>
        <v>0</v>
      </c>
      <c r="R20" s="25">
        <f>IF(ISERROR(VLOOKUP($B20,[1]!Other_Amt,4,FALSE)),0,VLOOKUP($B20,[1]!Other_Amt,4,FALSE))</f>
        <v>0</v>
      </c>
    </row>
    <row r="21" spans="1:18" hidden="1" outlineLevel="2" x14ac:dyDescent="0.25">
      <c r="A21" s="9" t="s">
        <v>675</v>
      </c>
      <c r="B21" s="9" t="s">
        <v>680</v>
      </c>
      <c r="C21" s="9" t="s">
        <v>676</v>
      </c>
      <c r="D21" s="27" t="s">
        <v>197</v>
      </c>
      <c r="E21" s="9" t="s">
        <v>111</v>
      </c>
      <c r="F21" s="15">
        <v>0</v>
      </c>
      <c r="G21" s="1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 t="shared" si="1"/>
        <v>0</v>
      </c>
      <c r="R21" s="25">
        <f>IF(ISERROR(VLOOKUP($B21,[1]!Other_Amt,4,FALSE)),0,VLOOKUP($B21,[1]!Other_Amt,4,FALSE))</f>
        <v>0</v>
      </c>
    </row>
    <row r="22" spans="1:18" hidden="1" outlineLevel="2" x14ac:dyDescent="0.25">
      <c r="A22" s="9" t="s">
        <v>187</v>
      </c>
      <c r="B22" s="9" t="s">
        <v>274</v>
      </c>
      <c r="C22" s="9" t="s">
        <v>275</v>
      </c>
      <c r="D22" s="27" t="s">
        <v>197</v>
      </c>
      <c r="E22" s="9" t="s">
        <v>111</v>
      </c>
      <c r="F22" s="15">
        <v>0</v>
      </c>
      <c r="G22" s="15">
        <f t="shared" si="0"/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1"/>
        <v>0</v>
      </c>
      <c r="R22" s="25">
        <f>IF(ISERROR(VLOOKUP($B22,[1]!Other_Amt,4,FALSE)),0,VLOOKUP($B22,[1]!Other_Amt,4,FALSE))</f>
        <v>0</v>
      </c>
    </row>
    <row r="23" spans="1:18" hidden="1" outlineLevel="2" x14ac:dyDescent="0.25">
      <c r="A23" s="9" t="s">
        <v>188</v>
      </c>
      <c r="B23" s="9" t="s">
        <v>276</v>
      </c>
      <c r="C23" s="9" t="s">
        <v>277</v>
      </c>
      <c r="D23" s="27" t="s">
        <v>197</v>
      </c>
      <c r="E23" s="9" t="s">
        <v>111</v>
      </c>
      <c r="F23" s="15">
        <v>0</v>
      </c>
      <c r="G23" s="15">
        <f t="shared" si="0"/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1"/>
        <v>0</v>
      </c>
      <c r="R23" s="25">
        <f>IF(ISERROR(VLOOKUP($B23,[1]!Other_Amt,4,FALSE)),0,VLOOKUP($B23,[1]!Other_Amt,4,FALSE))</f>
        <v>0</v>
      </c>
    </row>
    <row r="24" spans="1:18" hidden="1" outlineLevel="2" x14ac:dyDescent="0.25">
      <c r="A24" s="9" t="s">
        <v>189</v>
      </c>
      <c r="B24" s="9" t="s">
        <v>278</v>
      </c>
      <c r="C24" s="9" t="s">
        <v>279</v>
      </c>
      <c r="D24" s="27" t="s">
        <v>197</v>
      </c>
      <c r="E24" s="9" t="s">
        <v>111</v>
      </c>
      <c r="F24" s="15">
        <v>0</v>
      </c>
      <c r="G24" s="1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1"/>
        <v>0</v>
      </c>
      <c r="R24" s="25">
        <f>IF(ISERROR(VLOOKUP($B24,[1]!Other_Amt,4,FALSE)),0,VLOOKUP($B24,[1]!Other_Amt,4,FALSE))</f>
        <v>0</v>
      </c>
    </row>
    <row r="25" spans="1:18" hidden="1" outlineLevel="2" x14ac:dyDescent="0.25">
      <c r="A25" s="9" t="s">
        <v>23</v>
      </c>
      <c r="B25" s="9" t="s">
        <v>280</v>
      </c>
      <c r="C25" s="9" t="s">
        <v>281</v>
      </c>
      <c r="D25" s="27" t="s">
        <v>281</v>
      </c>
      <c r="E25" s="9" t="s">
        <v>111</v>
      </c>
      <c r="F25" s="15">
        <v>0</v>
      </c>
      <c r="G25" s="1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f t="shared" si="1"/>
        <v>0</v>
      </c>
      <c r="R25" s="25">
        <f>IF(ISERROR(VLOOKUP($B25,[1]!Other_Amt,4,FALSE)),0,VLOOKUP($B25,[1]!Other_Amt,4,FALSE))</f>
        <v>0</v>
      </c>
    </row>
    <row r="26" spans="1:18" hidden="1" outlineLevel="2" x14ac:dyDescent="0.25">
      <c r="A26" s="9" t="s">
        <v>24</v>
      </c>
      <c r="B26" s="9" t="s">
        <v>282</v>
      </c>
      <c r="C26" s="9" t="s">
        <v>245</v>
      </c>
      <c r="D26" s="27" t="s">
        <v>245</v>
      </c>
      <c r="E26" s="9" t="s">
        <v>111</v>
      </c>
      <c r="F26" s="15">
        <v>0</v>
      </c>
      <c r="G26" s="1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f t="shared" si="1"/>
        <v>0</v>
      </c>
      <c r="R26" s="25">
        <f>IF(ISERROR(VLOOKUP($B26,[1]!Other_Amt,4,FALSE)),0,VLOOKUP($B26,[1]!Other_Amt,4,FALSE))</f>
        <v>0</v>
      </c>
    </row>
    <row r="27" spans="1:18" hidden="1" outlineLevel="2" x14ac:dyDescent="0.25">
      <c r="A27" s="9" t="s">
        <v>25</v>
      </c>
      <c r="B27" s="9" t="s">
        <v>283</v>
      </c>
      <c r="C27" s="9" t="s">
        <v>284</v>
      </c>
      <c r="D27" s="27" t="s">
        <v>284</v>
      </c>
      <c r="E27" s="9" t="s">
        <v>111</v>
      </c>
      <c r="F27" s="15">
        <v>0</v>
      </c>
      <c r="G27" s="1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1"/>
        <v>0</v>
      </c>
      <c r="R27" s="25">
        <f>IF(ISERROR(VLOOKUP($B27,[1]!Other_Amt,4,FALSE)),0,VLOOKUP($B27,[1]!Other_Amt,4,FALSE))</f>
        <v>0</v>
      </c>
    </row>
    <row r="28" spans="1:18" hidden="1" outlineLevel="2" x14ac:dyDescent="0.25">
      <c r="A28" s="9" t="s">
        <v>26</v>
      </c>
      <c r="B28" s="9" t="s">
        <v>285</v>
      </c>
      <c r="C28" s="9" t="s">
        <v>286</v>
      </c>
      <c r="D28" s="27" t="s">
        <v>198</v>
      </c>
      <c r="E28" s="9" t="s">
        <v>111</v>
      </c>
      <c r="F28" s="15">
        <v>0</v>
      </c>
      <c r="G28" s="1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1"/>
        <v>0</v>
      </c>
      <c r="R28" s="25">
        <f>IF(ISERROR(VLOOKUP($B28,[1]!Other_Amt,4,FALSE)),0,VLOOKUP($B28,[1]!Other_Amt,4,FALSE))</f>
        <v>0</v>
      </c>
    </row>
    <row r="29" spans="1:18" hidden="1" outlineLevel="2" x14ac:dyDescent="0.25">
      <c r="A29" s="9" t="s">
        <v>669</v>
      </c>
      <c r="B29" s="9" t="s">
        <v>670</v>
      </c>
      <c r="C29" s="9" t="s">
        <v>669</v>
      </c>
      <c r="D29" s="27" t="s">
        <v>669</v>
      </c>
      <c r="E29" s="9" t="s">
        <v>111</v>
      </c>
      <c r="F29" s="15">
        <v>0</v>
      </c>
      <c r="G29" s="15">
        <f t="shared" si="0"/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1"/>
        <v>0</v>
      </c>
      <c r="R29" s="25">
        <f>IF(ISERROR(VLOOKUP($B29,[1]!Other_Amt,4,FALSE)),0,VLOOKUP($B29,[1]!Other_Amt,4,FALSE))</f>
        <v>0</v>
      </c>
    </row>
    <row r="30" spans="1:18" hidden="1" outlineLevel="2" x14ac:dyDescent="0.25">
      <c r="A30" s="9" t="s">
        <v>247</v>
      </c>
      <c r="B30" s="9" t="s">
        <v>287</v>
      </c>
      <c r="C30" s="9" t="s">
        <v>288</v>
      </c>
      <c r="D30" s="27" t="s">
        <v>245</v>
      </c>
      <c r="E30" s="9" t="s">
        <v>111</v>
      </c>
      <c r="F30" s="15">
        <v>0</v>
      </c>
      <c r="G30" s="15">
        <f t="shared" si="0"/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1"/>
        <v>0</v>
      </c>
      <c r="R30" s="25">
        <f>IF(ISERROR(VLOOKUP($B30,[1]!Other_Amt,4,FALSE)),0,VLOOKUP($B30,[1]!Other_Amt,4,FALSE))</f>
        <v>0</v>
      </c>
    </row>
    <row r="31" spans="1:18" hidden="1" outlineLevel="2" x14ac:dyDescent="0.25">
      <c r="A31" s="9" t="s">
        <v>192</v>
      </c>
      <c r="B31" s="9" t="s">
        <v>289</v>
      </c>
      <c r="C31" s="9" t="s">
        <v>290</v>
      </c>
      <c r="D31" s="27" t="s">
        <v>198</v>
      </c>
      <c r="E31" s="9" t="s">
        <v>111</v>
      </c>
      <c r="F31" s="15">
        <v>0</v>
      </c>
      <c r="G31" s="15">
        <f t="shared" si="0"/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1"/>
        <v>0</v>
      </c>
      <c r="R31" s="25">
        <f>IF(ISERROR(VLOOKUP($B31,[1]!Other_Amt,4,FALSE)),0,VLOOKUP($B31,[1]!Other_Amt,4,FALSE))</f>
        <v>0</v>
      </c>
    </row>
    <row r="32" spans="1:18" hidden="1" outlineLevel="2" x14ac:dyDescent="0.25">
      <c r="A32" s="9" t="s">
        <v>27</v>
      </c>
      <c r="B32" s="9" t="s">
        <v>291</v>
      </c>
      <c r="C32" s="9" t="s">
        <v>292</v>
      </c>
      <c r="D32" s="27" t="s">
        <v>292</v>
      </c>
      <c r="E32" s="9" t="s">
        <v>111</v>
      </c>
      <c r="F32" s="15">
        <v>0</v>
      </c>
      <c r="G32" s="15">
        <f t="shared" si="0"/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f t="shared" si="1"/>
        <v>0</v>
      </c>
      <c r="R32" s="25">
        <f>IF(ISERROR(VLOOKUP($B32,[1]!Other_Amt,4,FALSE)),0,VLOOKUP($B32,[1]!Other_Amt,4,FALSE))</f>
        <v>0</v>
      </c>
    </row>
    <row r="33" spans="1:18" hidden="1" outlineLevel="2" x14ac:dyDescent="0.25">
      <c r="A33" s="9" t="s">
        <v>28</v>
      </c>
      <c r="B33" s="9" t="s">
        <v>293</v>
      </c>
      <c r="C33" s="9" t="s">
        <v>294</v>
      </c>
      <c r="D33" s="27" t="s">
        <v>294</v>
      </c>
      <c r="E33" s="9" t="s">
        <v>111</v>
      </c>
      <c r="F33" s="15">
        <v>0</v>
      </c>
      <c r="G33" s="15">
        <f t="shared" si="0"/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1"/>
        <v>0</v>
      </c>
      <c r="R33" s="25">
        <f>IF(ISERROR(VLOOKUP($B33,[1]!Other_Amt,4,FALSE)),0,VLOOKUP($B33,[1]!Other_Amt,4,FALSE))</f>
        <v>0</v>
      </c>
    </row>
    <row r="34" spans="1:18" hidden="1" outlineLevel="2" x14ac:dyDescent="0.25">
      <c r="A34" s="9" t="s">
        <v>142</v>
      </c>
      <c r="B34" s="9" t="s">
        <v>295</v>
      </c>
      <c r="C34" s="9" t="s">
        <v>296</v>
      </c>
      <c r="D34" s="27" t="s">
        <v>296</v>
      </c>
      <c r="E34" s="9" t="s">
        <v>111</v>
      </c>
      <c r="F34" s="15">
        <v>0</v>
      </c>
      <c r="G34" s="15">
        <f t="shared" si="0"/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1"/>
        <v>0</v>
      </c>
      <c r="R34" s="25">
        <f>IF(ISERROR(VLOOKUP($B34,[1]!Other_Amt,4,FALSE)),0,VLOOKUP($B34,[1]!Other_Amt,4,FALSE))</f>
        <v>0</v>
      </c>
    </row>
    <row r="35" spans="1:18" hidden="1" outlineLevel="2" x14ac:dyDescent="0.25">
      <c r="A35" s="9" t="s">
        <v>29</v>
      </c>
      <c r="B35" s="9" t="s">
        <v>297</v>
      </c>
      <c r="C35" s="9" t="s">
        <v>298</v>
      </c>
      <c r="D35" s="27" t="s">
        <v>298</v>
      </c>
      <c r="E35" s="9" t="s">
        <v>111</v>
      </c>
      <c r="F35" s="15">
        <v>0</v>
      </c>
      <c r="G35" s="15">
        <f t="shared" si="0"/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1"/>
        <v>0</v>
      </c>
      <c r="R35" s="25">
        <f>IF(ISERROR(VLOOKUP($B35,[1]!Other_Amt,4,FALSE)),0,VLOOKUP($B35,[1]!Other_Amt,4,FALSE))</f>
        <v>0</v>
      </c>
    </row>
    <row r="36" spans="1:18" hidden="1" outlineLevel="2" x14ac:dyDescent="0.25">
      <c r="A36" s="9" t="s">
        <v>171</v>
      </c>
      <c r="B36" s="9" t="s">
        <v>299</v>
      </c>
      <c r="C36" s="9" t="s">
        <v>300</v>
      </c>
      <c r="D36" s="27" t="s">
        <v>300</v>
      </c>
      <c r="E36" s="9" t="s">
        <v>111</v>
      </c>
      <c r="F36" s="15">
        <v>0</v>
      </c>
      <c r="G36" s="15">
        <f t="shared" si="0"/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1"/>
        <v>0</v>
      </c>
      <c r="R36" s="25">
        <f>IF(ISERROR(VLOOKUP($B36,[1]!Other_Amt,4,FALSE)),0,VLOOKUP($B36,[1]!Other_Amt,4,FALSE))</f>
        <v>0</v>
      </c>
    </row>
    <row r="37" spans="1:18" hidden="1" outlineLevel="2" x14ac:dyDescent="0.25">
      <c r="A37" s="9" t="s">
        <v>194</v>
      </c>
      <c r="B37" s="9" t="s">
        <v>301</v>
      </c>
      <c r="C37" s="9" t="s">
        <v>302</v>
      </c>
      <c r="D37" s="27" t="s">
        <v>302</v>
      </c>
      <c r="E37" s="9" t="s">
        <v>111</v>
      </c>
      <c r="F37" s="15">
        <v>0</v>
      </c>
      <c r="G37" s="15">
        <f t="shared" si="0"/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f t="shared" si="1"/>
        <v>0</v>
      </c>
      <c r="R37" s="25">
        <f>IF(ISERROR(VLOOKUP($B37,[1]!Other_Amt,4,FALSE)),0,VLOOKUP($B37,[1]!Other_Amt,4,FALSE))</f>
        <v>0</v>
      </c>
    </row>
    <row r="38" spans="1:18" hidden="1" outlineLevel="2" x14ac:dyDescent="0.25">
      <c r="A38" s="9" t="s">
        <v>182</v>
      </c>
      <c r="B38" s="9" t="s">
        <v>303</v>
      </c>
      <c r="C38" s="9" t="s">
        <v>304</v>
      </c>
      <c r="D38" s="27" t="s">
        <v>304</v>
      </c>
      <c r="E38" s="9" t="s">
        <v>111</v>
      </c>
      <c r="F38" s="15">
        <v>0</v>
      </c>
      <c r="G38" s="15">
        <f t="shared" si="0"/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1"/>
        <v>0</v>
      </c>
      <c r="R38" s="25">
        <f>IF(ISERROR(VLOOKUP($B38,[1]!Other_Amt,4,FALSE)),0,VLOOKUP($B38,[1]!Other_Amt,4,FALSE))</f>
        <v>0</v>
      </c>
    </row>
    <row r="39" spans="1:18" hidden="1" outlineLevel="2" x14ac:dyDescent="0.25">
      <c r="A39" s="9" t="s">
        <v>30</v>
      </c>
      <c r="B39" s="9" t="s">
        <v>305</v>
      </c>
      <c r="C39" s="9" t="s">
        <v>306</v>
      </c>
      <c r="D39" s="27" t="s">
        <v>306</v>
      </c>
      <c r="E39" s="9" t="s">
        <v>111</v>
      </c>
      <c r="F39" s="15">
        <v>1536.25</v>
      </c>
      <c r="G39" s="15">
        <f t="shared" si="0"/>
        <v>11920.46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f t="shared" si="1"/>
        <v>0</v>
      </c>
      <c r="R39" s="25">
        <f>IF(ISERROR(VLOOKUP($B39,[1]!Other_Amt,4,FALSE)),0,VLOOKUP($B39,[1]!Other_Amt,4,FALSE))</f>
        <v>13456.71</v>
      </c>
    </row>
    <row r="40" spans="1:18" hidden="1" outlineLevel="2" x14ac:dyDescent="0.25">
      <c r="A40" s="9" t="s">
        <v>31</v>
      </c>
      <c r="B40" s="9" t="s">
        <v>307</v>
      </c>
      <c r="C40" s="9" t="s">
        <v>308</v>
      </c>
      <c r="D40" s="27" t="s">
        <v>308</v>
      </c>
      <c r="E40" s="9" t="s">
        <v>111</v>
      </c>
      <c r="F40" s="15">
        <v>0</v>
      </c>
      <c r="G40" s="15">
        <f t="shared" si="0"/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f t="shared" si="1"/>
        <v>0</v>
      </c>
      <c r="R40" s="25">
        <f>IF(ISERROR(VLOOKUP($B40,[1]!Other_Amt,4,FALSE)),0,VLOOKUP($B40,[1]!Other_Amt,4,FALSE))</f>
        <v>0</v>
      </c>
    </row>
    <row r="41" spans="1:18" hidden="1" outlineLevel="2" x14ac:dyDescent="0.25">
      <c r="A41" s="9" t="s">
        <v>32</v>
      </c>
      <c r="B41" s="9" t="s">
        <v>309</v>
      </c>
      <c r="C41" s="9" t="s">
        <v>310</v>
      </c>
      <c r="D41" s="27" t="s">
        <v>310</v>
      </c>
      <c r="E41" s="9" t="s">
        <v>111</v>
      </c>
      <c r="F41" s="15">
        <v>0</v>
      </c>
      <c r="G41" s="15">
        <f t="shared" si="0"/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1"/>
        <v>0</v>
      </c>
      <c r="R41" s="25">
        <f>IF(ISERROR(VLOOKUP($B41,[1]!Other_Amt,4,FALSE)),0,VLOOKUP($B41,[1]!Other_Amt,4,FALSE))</f>
        <v>0</v>
      </c>
    </row>
    <row r="42" spans="1:18" hidden="1" outlineLevel="2" x14ac:dyDescent="0.25">
      <c r="A42" s="9" t="s">
        <v>696</v>
      </c>
      <c r="B42" s="9" t="s">
        <v>697</v>
      </c>
      <c r="C42" s="9" t="s">
        <v>310</v>
      </c>
      <c r="D42" s="27" t="s">
        <v>310</v>
      </c>
      <c r="E42" s="9" t="s">
        <v>111</v>
      </c>
      <c r="F42" s="15">
        <v>0</v>
      </c>
      <c r="G42" s="15">
        <f t="shared" si="0"/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f t="shared" si="1"/>
        <v>0</v>
      </c>
      <c r="R42" s="25">
        <f>IF(ISERROR(VLOOKUP($B42,[1]!Other_Amt,4,FALSE)),0,VLOOKUP($B42,[1]!Other_Amt,4,FALSE))</f>
        <v>0</v>
      </c>
    </row>
    <row r="43" spans="1:18" hidden="1" outlineLevel="2" x14ac:dyDescent="0.25">
      <c r="A43" s="9" t="s">
        <v>33</v>
      </c>
      <c r="B43" s="9" t="s">
        <v>311</v>
      </c>
      <c r="C43" s="9" t="s">
        <v>312</v>
      </c>
      <c r="D43" s="27" t="s">
        <v>312</v>
      </c>
      <c r="E43" s="9" t="s">
        <v>111</v>
      </c>
      <c r="F43" s="15">
        <v>0</v>
      </c>
      <c r="G43" s="15">
        <f t="shared" si="0"/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1"/>
        <v>0</v>
      </c>
      <c r="R43" s="25">
        <f>IF(ISERROR(VLOOKUP($B43,[1]!Other_Amt,4,FALSE)),0,VLOOKUP($B43,[1]!Other_Amt,4,FALSE))</f>
        <v>0</v>
      </c>
    </row>
    <row r="44" spans="1:18" hidden="1" outlineLevel="2" x14ac:dyDescent="0.25">
      <c r="A44" s="9" t="s">
        <v>34</v>
      </c>
      <c r="B44" s="9" t="s">
        <v>313</v>
      </c>
      <c r="C44" s="9" t="s">
        <v>314</v>
      </c>
      <c r="D44" s="27" t="s">
        <v>314</v>
      </c>
      <c r="E44" s="9" t="s">
        <v>111</v>
      </c>
      <c r="F44" s="15">
        <v>0</v>
      </c>
      <c r="G44" s="15">
        <f t="shared" si="0"/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1"/>
        <v>0</v>
      </c>
      <c r="R44" s="25">
        <f>IF(ISERROR(VLOOKUP($B44,[1]!Other_Amt,4,FALSE)),0,VLOOKUP($B44,[1]!Other_Amt,4,FALSE))</f>
        <v>0</v>
      </c>
    </row>
    <row r="45" spans="1:18" hidden="1" outlineLevel="2" x14ac:dyDescent="0.25">
      <c r="A45" s="9" t="s">
        <v>199</v>
      </c>
      <c r="B45" s="9" t="s">
        <v>315</v>
      </c>
      <c r="C45" s="9" t="s">
        <v>316</v>
      </c>
      <c r="D45" s="27" t="s">
        <v>316</v>
      </c>
      <c r="E45" s="9" t="s">
        <v>111</v>
      </c>
      <c r="F45" s="15">
        <v>0</v>
      </c>
      <c r="G45" s="15">
        <f t="shared" si="0"/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1"/>
        <v>0</v>
      </c>
      <c r="R45" s="25">
        <f>IF(ISERROR(VLOOKUP($B45,[1]!Other_Amt,4,FALSE)),0,VLOOKUP($B45,[1]!Other_Amt,4,FALSE))</f>
        <v>0</v>
      </c>
    </row>
    <row r="46" spans="1:18" hidden="1" outlineLevel="2" x14ac:dyDescent="0.25">
      <c r="A46" s="9" t="s">
        <v>35</v>
      </c>
      <c r="B46" s="9" t="s">
        <v>317</v>
      </c>
      <c r="C46" s="9" t="s">
        <v>318</v>
      </c>
      <c r="D46" s="27" t="s">
        <v>318</v>
      </c>
      <c r="E46" s="9" t="s">
        <v>111</v>
      </c>
      <c r="F46" s="15">
        <v>0</v>
      </c>
      <c r="G46" s="15">
        <f t="shared" si="0"/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 t="shared" si="1"/>
        <v>0</v>
      </c>
      <c r="R46" s="25">
        <f>IF(ISERROR(VLOOKUP($B46,[1]!Other_Amt,4,FALSE)),0,VLOOKUP($B46,[1]!Other_Amt,4,FALSE))</f>
        <v>0</v>
      </c>
    </row>
    <row r="47" spans="1:18" hidden="1" outlineLevel="2" x14ac:dyDescent="0.25">
      <c r="A47" s="9" t="s">
        <v>36</v>
      </c>
      <c r="B47" s="9" t="s">
        <v>319</v>
      </c>
      <c r="C47" s="9" t="s">
        <v>320</v>
      </c>
      <c r="D47" s="27" t="s">
        <v>320</v>
      </c>
      <c r="E47" s="9" t="s">
        <v>111</v>
      </c>
      <c r="F47" s="15">
        <v>0</v>
      </c>
      <c r="G47" s="15">
        <f t="shared" si="0"/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f t="shared" si="1"/>
        <v>0</v>
      </c>
      <c r="R47" s="25">
        <f>IF(ISERROR(VLOOKUP($B47,[1]!Other_Amt,4,FALSE)),0,VLOOKUP($B47,[1]!Other_Amt,4,FALSE))</f>
        <v>0</v>
      </c>
    </row>
    <row r="48" spans="1:18" hidden="1" outlineLevel="2" x14ac:dyDescent="0.25">
      <c r="A48" s="9" t="s">
        <v>200</v>
      </c>
      <c r="B48" s="9" t="s">
        <v>321</v>
      </c>
      <c r="C48" s="9" t="s">
        <v>322</v>
      </c>
      <c r="D48" s="27" t="s">
        <v>322</v>
      </c>
      <c r="E48" s="9" t="s">
        <v>111</v>
      </c>
      <c r="F48" s="15">
        <v>0</v>
      </c>
      <c r="G48" s="15">
        <f t="shared" si="0"/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1"/>
        <v>0</v>
      </c>
      <c r="R48" s="25">
        <f>IF(ISERROR(VLOOKUP($B48,[1]!Other_Amt,4,FALSE)),0,VLOOKUP($B48,[1]!Other_Amt,4,FALSE))</f>
        <v>0</v>
      </c>
    </row>
    <row r="49" spans="1:18" hidden="1" outlineLevel="2" x14ac:dyDescent="0.25">
      <c r="A49" s="9" t="s">
        <v>741</v>
      </c>
      <c r="B49" s="9" t="s">
        <v>742</v>
      </c>
      <c r="C49" s="9" t="s">
        <v>743</v>
      </c>
      <c r="D49" s="27" t="s">
        <v>743</v>
      </c>
      <c r="E49" s="9" t="s">
        <v>111</v>
      </c>
      <c r="F49" s="15">
        <v>0</v>
      </c>
      <c r="G49" s="15">
        <f t="shared" si="0"/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f t="shared" si="1"/>
        <v>0</v>
      </c>
      <c r="R49" s="25">
        <f>IF(ISERROR(VLOOKUP($B49,[1]!Other_Amt,4,FALSE)),0,VLOOKUP($B49,[1]!Other_Amt,4,FALSE))</f>
        <v>0</v>
      </c>
    </row>
    <row r="50" spans="1:18" hidden="1" outlineLevel="2" x14ac:dyDescent="0.25">
      <c r="A50" s="9" t="s">
        <v>139</v>
      </c>
      <c r="B50" s="9" t="s">
        <v>323</v>
      </c>
      <c r="C50" s="9" t="s">
        <v>324</v>
      </c>
      <c r="D50" s="27" t="s">
        <v>324</v>
      </c>
      <c r="E50" s="9" t="s">
        <v>111</v>
      </c>
      <c r="F50" s="15">
        <v>0</v>
      </c>
      <c r="G50" s="15">
        <f t="shared" si="0"/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f t="shared" si="1"/>
        <v>0</v>
      </c>
      <c r="R50" s="25">
        <f>IF(ISERROR(VLOOKUP($B50,[1]!Other_Amt,4,FALSE)),0,VLOOKUP($B50,[1]!Other_Amt,4,FALSE))</f>
        <v>0</v>
      </c>
    </row>
    <row r="51" spans="1:18" hidden="1" outlineLevel="2" x14ac:dyDescent="0.25">
      <c r="A51" s="9" t="s">
        <v>37</v>
      </c>
      <c r="B51" s="9" t="s">
        <v>325</v>
      </c>
      <c r="C51" s="9" t="s">
        <v>326</v>
      </c>
      <c r="D51" s="27" t="s">
        <v>326</v>
      </c>
      <c r="E51" s="9" t="s">
        <v>111</v>
      </c>
      <c r="F51" s="15">
        <v>0</v>
      </c>
      <c r="G51" s="15">
        <f t="shared" si="0"/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f t="shared" si="1"/>
        <v>0</v>
      </c>
      <c r="R51" s="25">
        <f>IF(ISERROR(VLOOKUP($B51,[1]!Other_Amt,4,FALSE)),0,VLOOKUP($B51,[1]!Other_Amt,4,FALSE))</f>
        <v>0</v>
      </c>
    </row>
    <row r="52" spans="1:18" hidden="1" outlineLevel="2" x14ac:dyDescent="0.25">
      <c r="A52" s="9" t="s">
        <v>38</v>
      </c>
      <c r="B52" s="9" t="s">
        <v>327</v>
      </c>
      <c r="C52" s="9" t="s">
        <v>328</v>
      </c>
      <c r="D52" s="27" t="s">
        <v>328</v>
      </c>
      <c r="E52" s="9" t="s">
        <v>111</v>
      </c>
      <c r="F52" s="15">
        <v>0</v>
      </c>
      <c r="G52" s="15">
        <f t="shared" si="0"/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f t="shared" si="1"/>
        <v>0</v>
      </c>
      <c r="R52" s="25">
        <f>IF(ISERROR(VLOOKUP($B52,[1]!Other_Amt,4,FALSE)),0,VLOOKUP($B52,[1]!Other_Amt,4,FALSE))</f>
        <v>0</v>
      </c>
    </row>
    <row r="53" spans="1:18" hidden="1" outlineLevel="2" x14ac:dyDescent="0.25">
      <c r="A53" s="9" t="s">
        <v>39</v>
      </c>
      <c r="B53" s="9" t="s">
        <v>329</v>
      </c>
      <c r="C53" s="9" t="s">
        <v>330</v>
      </c>
      <c r="D53" s="27" t="s">
        <v>330</v>
      </c>
      <c r="E53" s="9" t="s">
        <v>111</v>
      </c>
      <c r="F53" s="15">
        <v>4520.68</v>
      </c>
      <c r="G53" s="15">
        <f t="shared" si="0"/>
        <v>35359.730000000003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f t="shared" si="1"/>
        <v>0</v>
      </c>
      <c r="R53" s="25">
        <f>IF(ISERROR(VLOOKUP($B53,[1]!Other_Amt,4,FALSE)),0,VLOOKUP($B53,[1]!Other_Amt,4,FALSE))</f>
        <v>39880.410000000003</v>
      </c>
    </row>
    <row r="54" spans="1:18" hidden="1" outlineLevel="2" x14ac:dyDescent="0.25">
      <c r="A54" s="9" t="s">
        <v>40</v>
      </c>
      <c r="B54" s="9" t="s">
        <v>331</v>
      </c>
      <c r="C54" s="9" t="s">
        <v>332</v>
      </c>
      <c r="D54" s="27" t="s">
        <v>332</v>
      </c>
      <c r="E54" s="9" t="s">
        <v>111</v>
      </c>
      <c r="F54" s="15">
        <v>15544.92</v>
      </c>
      <c r="G54" s="15">
        <f t="shared" si="0"/>
        <v>137625.62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f t="shared" si="1"/>
        <v>0</v>
      </c>
      <c r="R54" s="25">
        <f>IF(ISERROR(VLOOKUP($B54,[1]!Other_Amt,4,FALSE)),0,VLOOKUP($B54,[1]!Other_Amt,4,FALSE))</f>
        <v>153170.54</v>
      </c>
    </row>
    <row r="55" spans="1:18" hidden="1" outlineLevel="2" x14ac:dyDescent="0.25">
      <c r="A55" s="9" t="s">
        <v>41</v>
      </c>
      <c r="B55" s="9" t="s">
        <v>333</v>
      </c>
      <c r="C55" s="9" t="s">
        <v>334</v>
      </c>
      <c r="D55" s="27" t="s">
        <v>334</v>
      </c>
      <c r="E55" s="9" t="s">
        <v>111</v>
      </c>
      <c r="F55" s="15">
        <v>0</v>
      </c>
      <c r="G55" s="15">
        <f t="shared" si="0"/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f t="shared" si="1"/>
        <v>0</v>
      </c>
      <c r="R55" s="25">
        <f>IF(ISERROR(VLOOKUP($B55,[1]!Other_Amt,4,FALSE)),0,VLOOKUP($B55,[1]!Other_Amt,4,FALSE))</f>
        <v>0</v>
      </c>
    </row>
    <row r="56" spans="1:18" hidden="1" outlineLevel="2" x14ac:dyDescent="0.25">
      <c r="A56" s="9" t="s">
        <v>42</v>
      </c>
      <c r="B56" s="9" t="s">
        <v>335</v>
      </c>
      <c r="C56" s="9" t="s">
        <v>336</v>
      </c>
      <c r="D56" s="27" t="s">
        <v>336</v>
      </c>
      <c r="E56" s="9" t="s">
        <v>111</v>
      </c>
      <c r="F56" s="15">
        <v>10489.11</v>
      </c>
      <c r="G56" s="15">
        <f t="shared" si="0"/>
        <v>59770.53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f t="shared" si="1"/>
        <v>0</v>
      </c>
      <c r="R56" s="25">
        <f>IF(ISERROR(VLOOKUP($B56,[1]!Other_Amt,4,FALSE)),0,VLOOKUP($B56,[1]!Other_Amt,4,FALSE))</f>
        <v>70259.64</v>
      </c>
    </row>
    <row r="57" spans="1:18" hidden="1" outlineLevel="2" x14ac:dyDescent="0.25">
      <c r="A57" s="9" t="s">
        <v>43</v>
      </c>
      <c r="B57" s="9" t="s">
        <v>337</v>
      </c>
      <c r="C57" s="9" t="s">
        <v>338</v>
      </c>
      <c r="D57" s="27" t="s">
        <v>338</v>
      </c>
      <c r="E57" s="9" t="s">
        <v>111</v>
      </c>
      <c r="F57" s="15">
        <v>0</v>
      </c>
      <c r="G57" s="15">
        <f t="shared" si="0"/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f t="shared" si="1"/>
        <v>0</v>
      </c>
      <c r="R57" s="25">
        <f>IF(ISERROR(VLOOKUP($B57,[1]!Other_Amt,4,FALSE)),0,VLOOKUP($B57,[1]!Other_Amt,4,FALSE))</f>
        <v>0</v>
      </c>
    </row>
    <row r="58" spans="1:18" hidden="1" outlineLevel="2" x14ac:dyDescent="0.25">
      <c r="A58" s="9" t="s">
        <v>44</v>
      </c>
      <c r="B58" s="9" t="s">
        <v>339</v>
      </c>
      <c r="C58" s="9" t="s">
        <v>340</v>
      </c>
      <c r="D58" s="27" t="s">
        <v>340</v>
      </c>
      <c r="E58" s="9" t="s">
        <v>111</v>
      </c>
      <c r="F58" s="15">
        <v>2482.9299999999998</v>
      </c>
      <c r="G58" s="15">
        <f t="shared" si="0"/>
        <v>13636.5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f t="shared" si="1"/>
        <v>0</v>
      </c>
      <c r="R58" s="25">
        <f>IF(ISERROR(VLOOKUP($B58,[1]!Other_Amt,4,FALSE)),0,VLOOKUP($B58,[1]!Other_Amt,4,FALSE))</f>
        <v>16119.43</v>
      </c>
    </row>
    <row r="59" spans="1:18" hidden="1" outlineLevel="2" x14ac:dyDescent="0.25">
      <c r="A59" s="9" t="s">
        <v>45</v>
      </c>
      <c r="B59" s="44" t="s">
        <v>341</v>
      </c>
      <c r="C59" s="9" t="s">
        <v>342</v>
      </c>
      <c r="D59" s="27" t="s">
        <v>342</v>
      </c>
      <c r="E59" s="9" t="s">
        <v>111</v>
      </c>
      <c r="F59" s="15">
        <v>129.47</v>
      </c>
      <c r="G59" s="15">
        <f t="shared" si="0"/>
        <v>1794.08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f t="shared" si="1"/>
        <v>0</v>
      </c>
      <c r="R59" s="25">
        <f>IF(ISERROR(VLOOKUP($B59,[1]!Other_Amt,4,FALSE)),0,VLOOKUP($B59,[1]!Other_Amt,4,FALSE))</f>
        <v>1923.55</v>
      </c>
    </row>
    <row r="60" spans="1:18" hidden="1" outlineLevel="2" x14ac:dyDescent="0.25">
      <c r="A60" s="9" t="s">
        <v>719</v>
      </c>
      <c r="B60" s="44" t="s">
        <v>721</v>
      </c>
      <c r="C60" s="27" t="s">
        <v>720</v>
      </c>
      <c r="D60" s="27" t="s">
        <v>720</v>
      </c>
      <c r="E60" s="9" t="s">
        <v>111</v>
      </c>
      <c r="F60" s="15">
        <v>14.47</v>
      </c>
      <c r="G60" s="15">
        <f t="shared" si="0"/>
        <v>246.52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f t="shared" si="1"/>
        <v>0</v>
      </c>
      <c r="R60" s="25">
        <f>IF(ISERROR(VLOOKUP($B60,[1]!Other_Amt,4,FALSE)),0,VLOOKUP($B60,[1]!Other_Amt,4,FALSE))</f>
        <v>260.99</v>
      </c>
    </row>
    <row r="61" spans="1:18" hidden="1" outlineLevel="2" x14ac:dyDescent="0.25">
      <c r="A61" s="9" t="s">
        <v>755</v>
      </c>
      <c r="B61" s="44" t="s">
        <v>756</v>
      </c>
      <c r="C61" s="27" t="s">
        <v>757</v>
      </c>
      <c r="D61" s="27" t="s">
        <v>757</v>
      </c>
      <c r="E61" s="9" t="s">
        <v>111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518.64</v>
      </c>
      <c r="M61" s="15">
        <v>74.930000000000064</v>
      </c>
      <c r="N61" s="15">
        <v>152.26999999999998</v>
      </c>
      <c r="O61" s="15">
        <v>91.149999999999977</v>
      </c>
      <c r="P61" s="15">
        <v>302.81999999999994</v>
      </c>
      <c r="Q61" s="15">
        <f t="shared" si="1"/>
        <v>32.340000000000146</v>
      </c>
      <c r="R61" s="25">
        <f>IF(ISERROR(VLOOKUP($B61,[1]!Other_Amt,4,FALSE)),0,VLOOKUP($B61,[1]!Other_Amt,4,FALSE))</f>
        <v>1172.1500000000001</v>
      </c>
    </row>
    <row r="62" spans="1:18" hidden="1" outlineLevel="2" x14ac:dyDescent="0.25">
      <c r="A62" s="9" t="s">
        <v>758</v>
      </c>
      <c r="B62" s="44" t="s">
        <v>759</v>
      </c>
      <c r="C62" s="27" t="s">
        <v>760</v>
      </c>
      <c r="D62" s="27" t="s">
        <v>760</v>
      </c>
      <c r="E62" s="9" t="s">
        <v>111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226.22</v>
      </c>
      <c r="M62" s="15">
        <v>0</v>
      </c>
      <c r="N62" s="15">
        <v>227.53</v>
      </c>
      <c r="O62" s="15">
        <v>34.399999999999977</v>
      </c>
      <c r="P62" s="15">
        <v>38.029999999999973</v>
      </c>
      <c r="Q62" s="15">
        <f t="shared" si="1"/>
        <v>0</v>
      </c>
      <c r="R62" s="25">
        <f>IF(ISERROR(VLOOKUP($B62,[1]!Other_Amt,4,FALSE)),0,VLOOKUP($B62,[1]!Other_Amt,4,FALSE))</f>
        <v>526.17999999999995</v>
      </c>
    </row>
    <row r="63" spans="1:18" hidden="1" outlineLevel="2" x14ac:dyDescent="0.25">
      <c r="A63" s="9" t="s">
        <v>46</v>
      </c>
      <c r="B63" s="9" t="s">
        <v>343</v>
      </c>
      <c r="C63" s="9" t="s">
        <v>344</v>
      </c>
      <c r="D63" s="27" t="s">
        <v>344</v>
      </c>
      <c r="E63" s="9" t="s">
        <v>111</v>
      </c>
      <c r="F63" s="15">
        <v>0</v>
      </c>
      <c r="G63" s="15">
        <f t="shared" si="0"/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f t="shared" si="1"/>
        <v>0</v>
      </c>
      <c r="R63" s="25">
        <f>IF(ISERROR(VLOOKUP($B63,[1]!Other_Amt,4,FALSE)),0,VLOOKUP($B63,[1]!Other_Amt,4,FALSE))</f>
        <v>0</v>
      </c>
    </row>
    <row r="64" spans="1:18" hidden="1" outlineLevel="2" x14ac:dyDescent="0.25">
      <c r="A64" s="9" t="s">
        <v>47</v>
      </c>
      <c r="B64" s="9" t="s">
        <v>345</v>
      </c>
      <c r="C64" s="9" t="s">
        <v>346</v>
      </c>
      <c r="D64" s="27" t="s">
        <v>346</v>
      </c>
      <c r="E64" s="9" t="s">
        <v>111</v>
      </c>
      <c r="F64" s="15">
        <v>8305.99</v>
      </c>
      <c r="G64" s="15">
        <f t="shared" si="0"/>
        <v>85904.7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f t="shared" si="1"/>
        <v>0</v>
      </c>
      <c r="R64" s="25">
        <f>IF(ISERROR(VLOOKUP($B64,[1]!Other_Amt,4,FALSE)),0,VLOOKUP($B64,[1]!Other_Amt,4,FALSE))</f>
        <v>94210.69</v>
      </c>
    </row>
    <row r="65" spans="1:18" hidden="1" outlineLevel="2" x14ac:dyDescent="0.25">
      <c r="A65" s="9" t="s">
        <v>48</v>
      </c>
      <c r="B65" s="9" t="s">
        <v>347</v>
      </c>
      <c r="C65" s="9" t="s">
        <v>348</v>
      </c>
      <c r="D65" s="27" t="s">
        <v>348</v>
      </c>
      <c r="E65" s="9" t="s">
        <v>111</v>
      </c>
      <c r="F65" s="15">
        <v>21712.38</v>
      </c>
      <c r="G65" s="15">
        <f t="shared" si="0"/>
        <v>178722.43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f t="shared" si="1"/>
        <v>0</v>
      </c>
      <c r="R65" s="25">
        <f>IF(ISERROR(VLOOKUP($B65,[1]!Other_Amt,4,FALSE)),0,VLOOKUP($B65,[1]!Other_Amt,4,FALSE))</f>
        <v>200434.81</v>
      </c>
    </row>
    <row r="66" spans="1:18" hidden="1" outlineLevel="2" x14ac:dyDescent="0.25">
      <c r="A66" s="9" t="s">
        <v>49</v>
      </c>
      <c r="B66" s="9" t="s">
        <v>349</v>
      </c>
      <c r="C66" s="9" t="s">
        <v>350</v>
      </c>
      <c r="D66" s="27" t="s">
        <v>350</v>
      </c>
      <c r="E66" s="9" t="s">
        <v>111</v>
      </c>
      <c r="F66" s="15">
        <v>5456.03</v>
      </c>
      <c r="G66" s="15">
        <f t="shared" si="0"/>
        <v>31494.809999999998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f t="shared" si="1"/>
        <v>0</v>
      </c>
      <c r="R66" s="25">
        <f>IF(ISERROR(VLOOKUP($B66,[1]!Other_Amt,4,FALSE)),0,VLOOKUP($B66,[1]!Other_Amt,4,FALSE))</f>
        <v>36950.839999999997</v>
      </c>
    </row>
    <row r="67" spans="1:18" hidden="1" outlineLevel="2" x14ac:dyDescent="0.25">
      <c r="A67" s="9" t="s">
        <v>50</v>
      </c>
      <c r="B67" s="9" t="s">
        <v>351</v>
      </c>
      <c r="C67" s="9" t="s">
        <v>352</v>
      </c>
      <c r="D67" s="27" t="s">
        <v>352</v>
      </c>
      <c r="E67" s="9" t="s">
        <v>111</v>
      </c>
      <c r="F67" s="15">
        <v>8270.39</v>
      </c>
      <c r="G67" s="15">
        <f t="shared" si="0"/>
        <v>54877.440000000002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f t="shared" si="1"/>
        <v>0</v>
      </c>
      <c r="R67" s="25">
        <f>IF(ISERROR(VLOOKUP($B67,[1]!Other_Amt,4,FALSE)),0,VLOOKUP($B67,[1]!Other_Amt,4,FALSE))</f>
        <v>63147.83</v>
      </c>
    </row>
    <row r="68" spans="1:18" hidden="1" outlineLevel="2" x14ac:dyDescent="0.25">
      <c r="A68" s="9" t="s">
        <v>51</v>
      </c>
      <c r="B68" s="9" t="s">
        <v>353</v>
      </c>
      <c r="C68" s="9" t="s">
        <v>354</v>
      </c>
      <c r="D68" s="27" t="s">
        <v>354</v>
      </c>
      <c r="E68" s="9" t="s">
        <v>111</v>
      </c>
      <c r="F68" s="15">
        <v>10.98</v>
      </c>
      <c r="G68" s="15">
        <f t="shared" si="0"/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f t="shared" si="1"/>
        <v>0</v>
      </c>
      <c r="R68" s="25">
        <f>IF(ISERROR(VLOOKUP($B68,[1]!Other_Amt,4,FALSE)),0,VLOOKUP($B68,[1]!Other_Amt,4,FALSE))</f>
        <v>10.98</v>
      </c>
    </row>
    <row r="69" spans="1:18" hidden="1" outlineLevel="2" x14ac:dyDescent="0.25">
      <c r="A69" s="9" t="s">
        <v>201</v>
      </c>
      <c r="B69" s="9" t="s">
        <v>355</v>
      </c>
      <c r="C69" s="9" t="s">
        <v>356</v>
      </c>
      <c r="D69" s="27" t="s">
        <v>356</v>
      </c>
      <c r="E69" s="9" t="s">
        <v>111</v>
      </c>
      <c r="F69" s="15">
        <v>4737.1899999999996</v>
      </c>
      <c r="G69" s="15">
        <f t="shared" si="0"/>
        <v>24051.24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f t="shared" ref="Q69:Q132" si="2">R69-SUM(F69:P69)</f>
        <v>0</v>
      </c>
      <c r="R69" s="25">
        <f>IF(ISERROR(VLOOKUP($B69,[1]!Other_Amt,4,FALSE)),0,VLOOKUP($B69,[1]!Other_Amt,4,FALSE))</f>
        <v>28788.43</v>
      </c>
    </row>
    <row r="70" spans="1:18" hidden="1" outlineLevel="2" x14ac:dyDescent="0.25">
      <c r="A70" s="9" t="s">
        <v>52</v>
      </c>
      <c r="B70" s="9" t="s">
        <v>357</v>
      </c>
      <c r="C70" s="9" t="s">
        <v>358</v>
      </c>
      <c r="D70" s="27" t="s">
        <v>112</v>
      </c>
      <c r="E70" s="9" t="s">
        <v>111</v>
      </c>
      <c r="F70" s="15">
        <v>0</v>
      </c>
      <c r="G70" s="15">
        <f t="shared" si="0"/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f t="shared" si="2"/>
        <v>0</v>
      </c>
      <c r="R70" s="25">
        <f>IF(ISERROR(VLOOKUP($B70,[1]!Other_Amt,4,FALSE)),0,VLOOKUP($B70,[1]!Other_Amt,4,FALSE))</f>
        <v>0</v>
      </c>
    </row>
    <row r="71" spans="1:18" hidden="1" outlineLevel="2" x14ac:dyDescent="0.25">
      <c r="A71" s="9" t="s">
        <v>156</v>
      </c>
      <c r="B71" s="9" t="s">
        <v>359</v>
      </c>
      <c r="C71" s="9" t="s">
        <v>360</v>
      </c>
      <c r="D71" s="27" t="s">
        <v>112</v>
      </c>
      <c r="E71" s="9" t="s">
        <v>111</v>
      </c>
      <c r="F71" s="15">
        <v>0</v>
      </c>
      <c r="G71" s="15">
        <f t="shared" si="0"/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f t="shared" si="2"/>
        <v>0</v>
      </c>
      <c r="R71" s="25">
        <f>IF(ISERROR(VLOOKUP($B71,[1]!Other_Amt,4,FALSE)),0,VLOOKUP($B71,[1]!Other_Amt,4,FALSE))</f>
        <v>0</v>
      </c>
    </row>
    <row r="72" spans="1:18" hidden="1" outlineLevel="2" x14ac:dyDescent="0.25">
      <c r="A72" s="9" t="s">
        <v>140</v>
      </c>
      <c r="B72" s="9" t="s">
        <v>361</v>
      </c>
      <c r="C72" s="9" t="s">
        <v>362</v>
      </c>
      <c r="D72" s="27" t="s">
        <v>112</v>
      </c>
      <c r="E72" s="9" t="s">
        <v>111</v>
      </c>
      <c r="F72" s="15">
        <v>0</v>
      </c>
      <c r="G72" s="15">
        <f t="shared" ref="G72:G135" si="3">R72-SUM(F72:F72)</f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f t="shared" si="2"/>
        <v>0</v>
      </c>
      <c r="R72" s="25">
        <f>IF(ISERROR(VLOOKUP($B72,[1]!Other_Amt,4,FALSE)),0,VLOOKUP($B72,[1]!Other_Amt,4,FALSE))</f>
        <v>0</v>
      </c>
    </row>
    <row r="73" spans="1:18" hidden="1" outlineLevel="2" x14ac:dyDescent="0.25">
      <c r="A73" s="9" t="s">
        <v>128</v>
      </c>
      <c r="B73" s="9" t="s">
        <v>363</v>
      </c>
      <c r="C73" s="9" t="s">
        <v>364</v>
      </c>
      <c r="D73" s="27" t="s">
        <v>112</v>
      </c>
      <c r="E73" s="9" t="s">
        <v>111</v>
      </c>
      <c r="F73" s="15">
        <v>0</v>
      </c>
      <c r="G73" s="15">
        <f t="shared" si="3"/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f t="shared" si="2"/>
        <v>0</v>
      </c>
      <c r="R73" s="25">
        <f>IF(ISERROR(VLOOKUP($B73,[1]!Other_Amt,4,FALSE)),0,VLOOKUP($B73,[1]!Other_Amt,4,FALSE))</f>
        <v>0</v>
      </c>
    </row>
    <row r="74" spans="1:18" hidden="1" outlineLevel="2" x14ac:dyDescent="0.25">
      <c r="A74" s="9" t="s">
        <v>135</v>
      </c>
      <c r="B74" s="9" t="s">
        <v>365</v>
      </c>
      <c r="C74" s="9" t="s">
        <v>366</v>
      </c>
      <c r="D74" s="27" t="s">
        <v>112</v>
      </c>
      <c r="E74" s="9" t="s">
        <v>111</v>
      </c>
      <c r="F74" s="15">
        <v>0</v>
      </c>
      <c r="G74" s="15">
        <f t="shared" si="3"/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f t="shared" si="2"/>
        <v>0</v>
      </c>
      <c r="R74" s="25">
        <f>IF(ISERROR(VLOOKUP($B74,[1]!Other_Amt,4,FALSE)),0,VLOOKUP($B74,[1]!Other_Amt,4,FALSE))</f>
        <v>0</v>
      </c>
    </row>
    <row r="75" spans="1:18" hidden="1" outlineLevel="2" x14ac:dyDescent="0.25">
      <c r="A75" s="9" t="s">
        <v>157</v>
      </c>
      <c r="B75" s="9" t="s">
        <v>367</v>
      </c>
      <c r="C75" s="9" t="s">
        <v>368</v>
      </c>
      <c r="D75" s="27" t="s">
        <v>112</v>
      </c>
      <c r="E75" s="9" t="s">
        <v>111</v>
      </c>
      <c r="F75" s="15">
        <v>0</v>
      </c>
      <c r="G75" s="15">
        <f t="shared" si="3"/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f t="shared" si="2"/>
        <v>0</v>
      </c>
      <c r="R75" s="25">
        <f>IF(ISERROR(VLOOKUP($B75,[1]!Other_Amt,4,FALSE)),0,VLOOKUP($B75,[1]!Other_Amt,4,FALSE))</f>
        <v>0</v>
      </c>
    </row>
    <row r="76" spans="1:18" hidden="1" outlineLevel="2" x14ac:dyDescent="0.25">
      <c r="A76" s="9" t="s">
        <v>158</v>
      </c>
      <c r="B76" s="9" t="s">
        <v>369</v>
      </c>
      <c r="C76" s="9" t="s">
        <v>370</v>
      </c>
      <c r="D76" s="27" t="s">
        <v>112</v>
      </c>
      <c r="E76" s="9" t="s">
        <v>111</v>
      </c>
      <c r="F76" s="15">
        <v>0</v>
      </c>
      <c r="G76" s="15">
        <f t="shared" si="3"/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f t="shared" si="2"/>
        <v>0</v>
      </c>
      <c r="R76" s="25">
        <f>IF(ISERROR(VLOOKUP($B76,[1]!Other_Amt,4,FALSE)),0,VLOOKUP($B76,[1]!Other_Amt,4,FALSE))</f>
        <v>0</v>
      </c>
    </row>
    <row r="77" spans="1:18" hidden="1" outlineLevel="2" x14ac:dyDescent="0.25">
      <c r="A77" s="9" t="s">
        <v>53</v>
      </c>
      <c r="B77" s="9" t="s">
        <v>371</v>
      </c>
      <c r="C77" s="9" t="s">
        <v>372</v>
      </c>
      <c r="D77" s="27" t="s">
        <v>112</v>
      </c>
      <c r="E77" s="9" t="s">
        <v>111</v>
      </c>
      <c r="F77" s="15">
        <v>0</v>
      </c>
      <c r="G77" s="15">
        <f t="shared" si="3"/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f t="shared" si="2"/>
        <v>0</v>
      </c>
      <c r="R77" s="25">
        <f>IF(ISERROR(VLOOKUP($B77,[1]!Other_Amt,4,FALSE)),0,VLOOKUP($B77,[1]!Other_Amt,4,FALSE))</f>
        <v>0</v>
      </c>
    </row>
    <row r="78" spans="1:18" hidden="1" outlineLevel="2" x14ac:dyDescent="0.25">
      <c r="A78" s="9" t="s">
        <v>54</v>
      </c>
      <c r="B78" s="9" t="s">
        <v>373</v>
      </c>
      <c r="C78" s="9" t="s">
        <v>374</v>
      </c>
      <c r="D78" s="27" t="s">
        <v>374</v>
      </c>
      <c r="E78" s="9" t="s">
        <v>111</v>
      </c>
      <c r="F78" s="15">
        <v>0</v>
      </c>
      <c r="G78" s="15">
        <f t="shared" si="3"/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f t="shared" si="2"/>
        <v>0</v>
      </c>
      <c r="R78" s="25">
        <f>IF(ISERROR(VLOOKUP($B78,[1]!Other_Amt,4,FALSE)),0,VLOOKUP($B78,[1]!Other_Amt,4,FALSE))</f>
        <v>0</v>
      </c>
    </row>
    <row r="79" spans="1:18" hidden="1" outlineLevel="2" x14ac:dyDescent="0.25">
      <c r="A79" s="9" t="s">
        <v>173</v>
      </c>
      <c r="B79" s="9" t="s">
        <v>375</v>
      </c>
      <c r="C79" s="9" t="s">
        <v>376</v>
      </c>
      <c r="D79" s="27" t="s">
        <v>113</v>
      </c>
      <c r="E79" s="9" t="s">
        <v>111</v>
      </c>
      <c r="F79" s="15">
        <v>0</v>
      </c>
      <c r="G79" s="15">
        <f t="shared" si="3"/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f t="shared" si="2"/>
        <v>0</v>
      </c>
      <c r="R79" s="25">
        <f>IF(ISERROR(VLOOKUP($B79,[1]!Other_Amt,4,FALSE)),0,VLOOKUP($B79,[1]!Other_Amt,4,FALSE))</f>
        <v>0</v>
      </c>
    </row>
    <row r="80" spans="1:18" hidden="1" outlineLevel="2" x14ac:dyDescent="0.25">
      <c r="A80" s="9" t="s">
        <v>55</v>
      </c>
      <c r="B80" s="9" t="s">
        <v>377</v>
      </c>
      <c r="C80" s="9" t="s">
        <v>378</v>
      </c>
      <c r="D80" s="27" t="s">
        <v>113</v>
      </c>
      <c r="E80" s="9" t="s">
        <v>111</v>
      </c>
      <c r="F80" s="15">
        <v>0</v>
      </c>
      <c r="G80" s="15">
        <f t="shared" si="3"/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f t="shared" si="2"/>
        <v>0</v>
      </c>
      <c r="R80" s="25">
        <f>IF(ISERROR(VLOOKUP($B80,[1]!Other_Amt,4,FALSE)),0,VLOOKUP($B80,[1]!Other_Amt,4,FALSE))</f>
        <v>0</v>
      </c>
    </row>
    <row r="81" spans="1:18" hidden="1" outlineLevel="2" x14ac:dyDescent="0.25">
      <c r="A81" s="9" t="s">
        <v>202</v>
      </c>
      <c r="B81" s="9" t="s">
        <v>379</v>
      </c>
      <c r="C81" s="9" t="s">
        <v>380</v>
      </c>
      <c r="D81" s="27" t="s">
        <v>113</v>
      </c>
      <c r="E81" s="9" t="s">
        <v>111</v>
      </c>
      <c r="F81" s="15">
        <v>0</v>
      </c>
      <c r="G81" s="15">
        <f t="shared" si="3"/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f t="shared" si="2"/>
        <v>0</v>
      </c>
      <c r="R81" s="25">
        <f>IF(ISERROR(VLOOKUP($B81,[1]!Other_Amt,4,FALSE)),0,VLOOKUP($B81,[1]!Other_Amt,4,FALSE))</f>
        <v>0</v>
      </c>
    </row>
    <row r="82" spans="1:18" hidden="1" outlineLevel="2" x14ac:dyDescent="0.25">
      <c r="A82" s="9" t="s">
        <v>56</v>
      </c>
      <c r="B82" s="9" t="s">
        <v>381</v>
      </c>
      <c r="C82" s="9" t="s">
        <v>382</v>
      </c>
      <c r="D82" s="27" t="s">
        <v>113</v>
      </c>
      <c r="E82" s="9" t="s">
        <v>111</v>
      </c>
      <c r="F82" s="15">
        <v>0</v>
      </c>
      <c r="G82" s="15">
        <f t="shared" si="3"/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f t="shared" si="2"/>
        <v>0</v>
      </c>
      <c r="R82" s="25">
        <f>IF(ISERROR(VLOOKUP($B82,[1]!Other_Amt,4,FALSE)),0,VLOOKUP($B82,[1]!Other_Amt,4,FALSE))</f>
        <v>0</v>
      </c>
    </row>
    <row r="83" spans="1:18" hidden="1" outlineLevel="2" x14ac:dyDescent="0.25">
      <c r="A83" s="9" t="s">
        <v>163</v>
      </c>
      <c r="B83" s="9" t="s">
        <v>383</v>
      </c>
      <c r="C83" s="9" t="s">
        <v>384</v>
      </c>
      <c r="D83" s="27" t="s">
        <v>113</v>
      </c>
      <c r="E83" s="9" t="s">
        <v>111</v>
      </c>
      <c r="F83" s="15">
        <v>0</v>
      </c>
      <c r="G83" s="15">
        <f t="shared" si="3"/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f t="shared" si="2"/>
        <v>0</v>
      </c>
      <c r="R83" s="25">
        <f>IF(ISERROR(VLOOKUP($B83,[1]!Other_Amt,4,FALSE)),0,VLOOKUP($B83,[1]!Other_Amt,4,FALSE))</f>
        <v>0</v>
      </c>
    </row>
    <row r="84" spans="1:18" hidden="1" outlineLevel="2" x14ac:dyDescent="0.25">
      <c r="A84" s="9" t="s">
        <v>57</v>
      </c>
      <c r="B84" s="9" t="s">
        <v>385</v>
      </c>
      <c r="C84" s="9" t="s">
        <v>386</v>
      </c>
      <c r="D84" s="27" t="s">
        <v>386</v>
      </c>
      <c r="E84" s="9" t="s">
        <v>111</v>
      </c>
      <c r="F84" s="15">
        <v>0</v>
      </c>
      <c r="G84" s="15">
        <f t="shared" si="3"/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f t="shared" si="2"/>
        <v>0</v>
      </c>
      <c r="R84" s="25">
        <f>IF(ISERROR(VLOOKUP($B84,[1]!Other_Amt,4,FALSE)),0,VLOOKUP($B84,[1]!Other_Amt,4,FALSE))</f>
        <v>0</v>
      </c>
    </row>
    <row r="85" spans="1:18" hidden="1" outlineLevel="2" x14ac:dyDescent="0.25">
      <c r="A85" s="9" t="s">
        <v>693</v>
      </c>
      <c r="B85" s="9" t="s">
        <v>694</v>
      </c>
      <c r="C85" s="9" t="s">
        <v>386</v>
      </c>
      <c r="D85" s="27" t="s">
        <v>386</v>
      </c>
      <c r="E85" s="9" t="s">
        <v>111</v>
      </c>
      <c r="F85" s="15">
        <v>0</v>
      </c>
      <c r="G85" s="15">
        <f t="shared" si="3"/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f t="shared" si="2"/>
        <v>0</v>
      </c>
      <c r="R85" s="25">
        <f>IF(ISERROR(VLOOKUP($B85,[1]!Other_Amt,4,FALSE)),0,VLOOKUP($B85,[1]!Other_Amt,4,FALSE))</f>
        <v>0</v>
      </c>
    </row>
    <row r="86" spans="1:18" hidden="1" outlineLevel="2" x14ac:dyDescent="0.25">
      <c r="A86" s="9" t="s">
        <v>58</v>
      </c>
      <c r="B86" s="9" t="s">
        <v>387</v>
      </c>
      <c r="C86" s="9" t="s">
        <v>388</v>
      </c>
      <c r="D86" s="27" t="s">
        <v>388</v>
      </c>
      <c r="E86" s="9" t="s">
        <v>111</v>
      </c>
      <c r="F86" s="15">
        <v>0</v>
      </c>
      <c r="G86" s="15">
        <f t="shared" si="3"/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f t="shared" si="2"/>
        <v>0</v>
      </c>
      <c r="R86" s="25">
        <f>IF(ISERROR(VLOOKUP($B86,[1]!Other_Amt,4,FALSE)),0,VLOOKUP($B86,[1]!Other_Amt,4,FALSE))</f>
        <v>0</v>
      </c>
    </row>
    <row r="87" spans="1:18" hidden="1" outlineLevel="2" x14ac:dyDescent="0.25">
      <c r="A87" s="9" t="s">
        <v>59</v>
      </c>
      <c r="B87" s="9" t="s">
        <v>389</v>
      </c>
      <c r="C87" s="9" t="s">
        <v>390</v>
      </c>
      <c r="D87" s="27" t="s">
        <v>114</v>
      </c>
      <c r="E87" s="9" t="s">
        <v>111</v>
      </c>
      <c r="F87" s="15">
        <v>0</v>
      </c>
      <c r="G87" s="15">
        <f t="shared" si="3"/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f t="shared" si="2"/>
        <v>0</v>
      </c>
      <c r="R87" s="25">
        <f>IF(ISERROR(VLOOKUP($B87,[1]!Other_Amt,4,FALSE)),0,VLOOKUP($B87,[1]!Other_Amt,4,FALSE))</f>
        <v>0</v>
      </c>
    </row>
    <row r="88" spans="1:18" hidden="1" outlineLevel="2" x14ac:dyDescent="0.25">
      <c r="A88" s="9" t="s">
        <v>60</v>
      </c>
      <c r="B88" s="9" t="s">
        <v>391</v>
      </c>
      <c r="C88" s="9" t="s">
        <v>392</v>
      </c>
      <c r="D88" s="27" t="s">
        <v>114</v>
      </c>
      <c r="E88" s="9" t="s">
        <v>111</v>
      </c>
      <c r="F88" s="15">
        <v>0</v>
      </c>
      <c r="G88" s="15">
        <f t="shared" si="3"/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f t="shared" si="2"/>
        <v>0</v>
      </c>
      <c r="R88" s="25">
        <f>IF(ISERROR(VLOOKUP($B88,[1]!Other_Amt,4,FALSE)),0,VLOOKUP($B88,[1]!Other_Amt,4,FALSE))</f>
        <v>0</v>
      </c>
    </row>
    <row r="89" spans="1:18" hidden="1" outlineLevel="2" x14ac:dyDescent="0.25">
      <c r="A89" s="9" t="s">
        <v>138</v>
      </c>
      <c r="B89" s="9" t="s">
        <v>393</v>
      </c>
      <c r="C89" s="9" t="s">
        <v>394</v>
      </c>
      <c r="D89" s="27" t="s">
        <v>115</v>
      </c>
      <c r="E89" s="9" t="s">
        <v>111</v>
      </c>
      <c r="F89" s="15">
        <v>0</v>
      </c>
      <c r="G89" s="15">
        <f t="shared" si="3"/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 t="shared" si="2"/>
        <v>0</v>
      </c>
      <c r="R89" s="25">
        <f>IF(ISERROR(VLOOKUP($B89,[1]!Other_Amt,4,FALSE)),0,VLOOKUP($B89,[1]!Other_Amt,4,FALSE))</f>
        <v>0</v>
      </c>
    </row>
    <row r="90" spans="1:18" hidden="1" outlineLevel="2" x14ac:dyDescent="0.25">
      <c r="A90" s="9" t="s">
        <v>162</v>
      </c>
      <c r="B90" s="9" t="s">
        <v>395</v>
      </c>
      <c r="C90" s="9" t="s">
        <v>396</v>
      </c>
      <c r="D90" s="27" t="s">
        <v>115</v>
      </c>
      <c r="E90" s="9" t="s">
        <v>111</v>
      </c>
      <c r="F90" s="15">
        <v>0</v>
      </c>
      <c r="G90" s="15">
        <f t="shared" si="3"/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f t="shared" si="2"/>
        <v>0</v>
      </c>
      <c r="R90" s="25">
        <f>IF(ISERROR(VLOOKUP($B90,[1]!Other_Amt,4,FALSE)),0,VLOOKUP($B90,[1]!Other_Amt,4,FALSE))</f>
        <v>0</v>
      </c>
    </row>
    <row r="91" spans="1:18" hidden="1" outlineLevel="2" x14ac:dyDescent="0.25">
      <c r="A91" s="9" t="s">
        <v>61</v>
      </c>
      <c r="B91" s="9" t="s">
        <v>397</v>
      </c>
      <c r="C91" s="9" t="s">
        <v>398</v>
      </c>
      <c r="D91" s="27" t="s">
        <v>115</v>
      </c>
      <c r="E91" s="9" t="s">
        <v>111</v>
      </c>
      <c r="F91" s="15">
        <v>0</v>
      </c>
      <c r="G91" s="15">
        <f t="shared" si="3"/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f t="shared" si="2"/>
        <v>0</v>
      </c>
      <c r="R91" s="25">
        <f>IF(ISERROR(VLOOKUP($B91,[1]!Other_Amt,4,FALSE)),0,VLOOKUP($B91,[1]!Other_Amt,4,FALSE))</f>
        <v>0</v>
      </c>
    </row>
    <row r="92" spans="1:18" hidden="1" outlineLevel="2" x14ac:dyDescent="0.25">
      <c r="A92" s="9" t="s">
        <v>62</v>
      </c>
      <c r="B92" s="9" t="s">
        <v>399</v>
      </c>
      <c r="C92" s="9" t="s">
        <v>400</v>
      </c>
      <c r="D92" s="27" t="s">
        <v>115</v>
      </c>
      <c r="E92" s="9" t="s">
        <v>111</v>
      </c>
      <c r="F92" s="15">
        <v>0</v>
      </c>
      <c r="G92" s="15">
        <f t="shared" si="3"/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f t="shared" si="2"/>
        <v>0</v>
      </c>
      <c r="R92" s="25">
        <f>IF(ISERROR(VLOOKUP($B92,[1]!Other_Amt,4,FALSE)),0,VLOOKUP($B92,[1]!Other_Amt,4,FALSE))</f>
        <v>0</v>
      </c>
    </row>
    <row r="93" spans="1:18" hidden="1" outlineLevel="2" x14ac:dyDescent="0.25">
      <c r="A93" s="9" t="s">
        <v>172</v>
      </c>
      <c r="B93" s="9" t="s">
        <v>401</v>
      </c>
      <c r="C93" s="9" t="s">
        <v>402</v>
      </c>
      <c r="D93" s="27" t="s">
        <v>115</v>
      </c>
      <c r="E93" s="9" t="s">
        <v>111</v>
      </c>
      <c r="F93" s="15">
        <v>0</v>
      </c>
      <c r="G93" s="15">
        <f t="shared" si="3"/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f t="shared" si="2"/>
        <v>0</v>
      </c>
      <c r="R93" s="25">
        <f>IF(ISERROR(VLOOKUP($B93,[1]!Other_Amt,4,FALSE)),0,VLOOKUP($B93,[1]!Other_Amt,4,FALSE))</f>
        <v>0</v>
      </c>
    </row>
    <row r="94" spans="1:18" hidden="1" outlineLevel="2" x14ac:dyDescent="0.25">
      <c r="A94" s="9" t="s">
        <v>63</v>
      </c>
      <c r="B94" s="9" t="s">
        <v>403</v>
      </c>
      <c r="C94" s="9" t="s">
        <v>404</v>
      </c>
      <c r="D94" s="27" t="s">
        <v>116</v>
      </c>
      <c r="E94" s="9" t="s">
        <v>111</v>
      </c>
      <c r="F94" s="15">
        <v>0</v>
      </c>
      <c r="G94" s="15">
        <f t="shared" si="3"/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f t="shared" si="2"/>
        <v>0</v>
      </c>
      <c r="R94" s="25">
        <f>IF(ISERROR(VLOOKUP($B94,[1]!Other_Amt,4,FALSE)),0,VLOOKUP($B94,[1]!Other_Amt,4,FALSE))</f>
        <v>0</v>
      </c>
    </row>
    <row r="95" spans="1:18" hidden="1" outlineLevel="2" x14ac:dyDescent="0.25">
      <c r="A95" s="9" t="s">
        <v>677</v>
      </c>
      <c r="B95" s="9" t="s">
        <v>679</v>
      </c>
      <c r="C95" s="9" t="s">
        <v>678</v>
      </c>
      <c r="D95" s="27" t="s">
        <v>116</v>
      </c>
      <c r="E95" s="9" t="s">
        <v>111</v>
      </c>
      <c r="F95" s="15">
        <v>0</v>
      </c>
      <c r="G95" s="15">
        <f t="shared" si="3"/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f t="shared" si="2"/>
        <v>0</v>
      </c>
      <c r="R95" s="25">
        <f>IF(ISERROR(VLOOKUP($B95,[1]!Other_Amt,4,FALSE)),0,VLOOKUP($B95,[1]!Other_Amt,4,FALSE))</f>
        <v>0</v>
      </c>
    </row>
    <row r="96" spans="1:18" hidden="1" outlineLevel="2" x14ac:dyDescent="0.25">
      <c r="A96" s="9" t="s">
        <v>147</v>
      </c>
      <c r="B96" s="9" t="s">
        <v>405</v>
      </c>
      <c r="C96" s="9" t="s">
        <v>406</v>
      </c>
      <c r="D96" s="27" t="s">
        <v>116</v>
      </c>
      <c r="E96" s="9" t="s">
        <v>111</v>
      </c>
      <c r="F96" s="15">
        <v>0</v>
      </c>
      <c r="G96" s="15">
        <f t="shared" si="3"/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f t="shared" si="2"/>
        <v>0</v>
      </c>
      <c r="R96" s="25">
        <f>IF(ISERROR(VLOOKUP($B96,[1]!Other_Amt,4,FALSE)),0,VLOOKUP($B96,[1]!Other_Amt,4,FALSE))</f>
        <v>0</v>
      </c>
    </row>
    <row r="97" spans="1:18" hidden="1" outlineLevel="2" x14ac:dyDescent="0.25">
      <c r="A97" s="9" t="s">
        <v>64</v>
      </c>
      <c r="B97" s="9" t="s">
        <v>407</v>
      </c>
      <c r="C97" s="9" t="s">
        <v>408</v>
      </c>
      <c r="D97" s="27" t="s">
        <v>116</v>
      </c>
      <c r="E97" s="9" t="s">
        <v>111</v>
      </c>
      <c r="F97" s="15">
        <v>0</v>
      </c>
      <c r="G97" s="15">
        <f t="shared" si="3"/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f t="shared" si="2"/>
        <v>0</v>
      </c>
      <c r="R97" s="25">
        <f>IF(ISERROR(VLOOKUP($B97,[1]!Other_Amt,4,FALSE)),0,VLOOKUP($B97,[1]!Other_Amt,4,FALSE))</f>
        <v>0</v>
      </c>
    </row>
    <row r="98" spans="1:18" hidden="1" outlineLevel="2" x14ac:dyDescent="0.25">
      <c r="A98" s="9" t="s">
        <v>65</v>
      </c>
      <c r="B98" s="9" t="s">
        <v>409</v>
      </c>
      <c r="C98" s="9" t="s">
        <v>410</v>
      </c>
      <c r="D98" s="27" t="s">
        <v>116</v>
      </c>
      <c r="E98" s="9" t="s">
        <v>111</v>
      </c>
      <c r="F98" s="15">
        <v>0</v>
      </c>
      <c r="G98" s="15">
        <f t="shared" si="3"/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f t="shared" si="2"/>
        <v>0</v>
      </c>
      <c r="R98" s="25">
        <f>IF(ISERROR(VLOOKUP($B98,[1]!Other_Amt,4,FALSE)),0,VLOOKUP($B98,[1]!Other_Amt,4,FALSE))</f>
        <v>0</v>
      </c>
    </row>
    <row r="99" spans="1:18" hidden="1" outlineLevel="2" x14ac:dyDescent="0.25">
      <c r="A99" s="9" t="s">
        <v>66</v>
      </c>
      <c r="B99" s="9" t="s">
        <v>411</v>
      </c>
      <c r="C99" s="9" t="s">
        <v>412</v>
      </c>
      <c r="D99" s="27" t="s">
        <v>116</v>
      </c>
      <c r="E99" s="9" t="s">
        <v>111</v>
      </c>
      <c r="F99" s="15">
        <v>0</v>
      </c>
      <c r="G99" s="15">
        <f t="shared" si="3"/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f t="shared" si="2"/>
        <v>0</v>
      </c>
      <c r="R99" s="25">
        <f>IF(ISERROR(VLOOKUP($B99,[1]!Other_Amt,4,FALSE)),0,VLOOKUP($B99,[1]!Other_Amt,4,FALSE))</f>
        <v>0</v>
      </c>
    </row>
    <row r="100" spans="1:18" hidden="1" outlineLevel="2" x14ac:dyDescent="0.25">
      <c r="A100" s="9" t="s">
        <v>129</v>
      </c>
      <c r="B100" s="9" t="s">
        <v>413</v>
      </c>
      <c r="C100" s="9" t="s">
        <v>414</v>
      </c>
      <c r="D100" s="27" t="s">
        <v>116</v>
      </c>
      <c r="E100" s="9" t="s">
        <v>111</v>
      </c>
      <c r="F100" s="15">
        <v>0</v>
      </c>
      <c r="G100" s="15">
        <f t="shared" si="3"/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f t="shared" si="2"/>
        <v>0</v>
      </c>
      <c r="R100" s="25">
        <f>IF(ISERROR(VLOOKUP($B100,[1]!Other_Amt,4,FALSE)),0,VLOOKUP($B100,[1]!Other_Amt,4,FALSE))</f>
        <v>0</v>
      </c>
    </row>
    <row r="101" spans="1:18" hidden="1" outlineLevel="2" x14ac:dyDescent="0.25">
      <c r="A101" s="9" t="s">
        <v>195</v>
      </c>
      <c r="B101" s="9" t="s">
        <v>415</v>
      </c>
      <c r="C101" s="9" t="s">
        <v>416</v>
      </c>
      <c r="D101" s="27" t="s">
        <v>116</v>
      </c>
      <c r="E101" s="9" t="s">
        <v>111</v>
      </c>
      <c r="F101" s="15">
        <v>0</v>
      </c>
      <c r="G101" s="15">
        <f t="shared" si="3"/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f t="shared" si="2"/>
        <v>0</v>
      </c>
      <c r="R101" s="25">
        <f>IF(ISERROR(VLOOKUP($B101,[1]!Other_Amt,4,FALSE)),0,VLOOKUP($B101,[1]!Other_Amt,4,FALSE))</f>
        <v>0</v>
      </c>
    </row>
    <row r="102" spans="1:18" hidden="1" outlineLevel="2" x14ac:dyDescent="0.25">
      <c r="A102" s="9" t="s">
        <v>167</v>
      </c>
      <c r="B102" s="9" t="s">
        <v>417</v>
      </c>
      <c r="C102" s="9" t="s">
        <v>418</v>
      </c>
      <c r="D102" s="27" t="s">
        <v>116</v>
      </c>
      <c r="E102" s="9" t="s">
        <v>111</v>
      </c>
      <c r="F102" s="15">
        <v>0</v>
      </c>
      <c r="G102" s="15">
        <f t="shared" si="3"/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f t="shared" si="2"/>
        <v>0</v>
      </c>
      <c r="R102" s="25">
        <f>IF(ISERROR(VLOOKUP($B102,[1]!Other_Amt,4,FALSE)),0,VLOOKUP($B102,[1]!Other_Amt,4,FALSE))</f>
        <v>0</v>
      </c>
    </row>
    <row r="103" spans="1:18" hidden="1" outlineLevel="2" x14ac:dyDescent="0.25">
      <c r="A103" s="9" t="s">
        <v>67</v>
      </c>
      <c r="B103" s="9" t="s">
        <v>419</v>
      </c>
      <c r="C103" s="9" t="s">
        <v>420</v>
      </c>
      <c r="D103" s="27" t="s">
        <v>116</v>
      </c>
      <c r="E103" s="9" t="s">
        <v>111</v>
      </c>
      <c r="F103" s="15">
        <v>0</v>
      </c>
      <c r="G103" s="15">
        <f t="shared" si="3"/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f t="shared" si="2"/>
        <v>0</v>
      </c>
      <c r="R103" s="25">
        <f>IF(ISERROR(VLOOKUP($B103,[1]!Other_Amt,4,FALSE)),0,VLOOKUP($B103,[1]!Other_Amt,4,FALSE))</f>
        <v>0</v>
      </c>
    </row>
    <row r="104" spans="1:18" hidden="1" outlineLevel="2" x14ac:dyDescent="0.25">
      <c r="A104" s="9" t="s">
        <v>68</v>
      </c>
      <c r="B104" s="9" t="s">
        <v>421</v>
      </c>
      <c r="C104" s="9" t="s">
        <v>422</v>
      </c>
      <c r="D104" s="27" t="s">
        <v>116</v>
      </c>
      <c r="E104" s="9" t="s">
        <v>111</v>
      </c>
      <c r="F104" s="15">
        <v>0</v>
      </c>
      <c r="G104" s="15">
        <f t="shared" si="3"/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f t="shared" si="2"/>
        <v>0</v>
      </c>
      <c r="R104" s="25">
        <f>IF(ISERROR(VLOOKUP($B104,[1]!Other_Amt,4,FALSE)),0,VLOOKUP($B104,[1]!Other_Amt,4,FALSE))</f>
        <v>0</v>
      </c>
    </row>
    <row r="105" spans="1:18" hidden="1" outlineLevel="2" x14ac:dyDescent="0.25">
      <c r="A105" s="9" t="s">
        <v>69</v>
      </c>
      <c r="B105" s="9" t="s">
        <v>423</v>
      </c>
      <c r="C105" s="9" t="s">
        <v>424</v>
      </c>
      <c r="D105" s="27" t="s">
        <v>116</v>
      </c>
      <c r="E105" s="9" t="s">
        <v>111</v>
      </c>
      <c r="F105" s="15">
        <v>0</v>
      </c>
      <c r="G105" s="15">
        <f t="shared" si="3"/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f t="shared" si="2"/>
        <v>0</v>
      </c>
      <c r="R105" s="25">
        <f>IF(ISERROR(VLOOKUP($B105,[1]!Other_Amt,4,FALSE)),0,VLOOKUP($B105,[1]!Other_Amt,4,FALSE))</f>
        <v>0</v>
      </c>
    </row>
    <row r="106" spans="1:18" hidden="1" outlineLevel="2" x14ac:dyDescent="0.25">
      <c r="A106" s="9" t="s">
        <v>70</v>
      </c>
      <c r="B106" s="9" t="s">
        <v>425</v>
      </c>
      <c r="C106" s="9" t="s">
        <v>426</v>
      </c>
      <c r="D106" s="27" t="s">
        <v>116</v>
      </c>
      <c r="E106" s="9" t="s">
        <v>111</v>
      </c>
      <c r="F106" s="15">
        <v>0</v>
      </c>
      <c r="G106" s="15">
        <f t="shared" si="3"/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f t="shared" si="2"/>
        <v>0</v>
      </c>
      <c r="R106" s="25">
        <f>IF(ISERROR(VLOOKUP($B106,[1]!Other_Amt,4,FALSE)),0,VLOOKUP($B106,[1]!Other_Amt,4,FALSE))</f>
        <v>0</v>
      </c>
    </row>
    <row r="107" spans="1:18" hidden="1" outlineLevel="2" x14ac:dyDescent="0.25">
      <c r="A107" s="9" t="s">
        <v>71</v>
      </c>
      <c r="B107" s="9" t="s">
        <v>427</v>
      </c>
      <c r="C107" s="9" t="s">
        <v>428</v>
      </c>
      <c r="D107" s="27" t="s">
        <v>116</v>
      </c>
      <c r="E107" s="9" t="s">
        <v>111</v>
      </c>
      <c r="F107" s="15">
        <v>0</v>
      </c>
      <c r="G107" s="15">
        <f t="shared" si="3"/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f t="shared" si="2"/>
        <v>0</v>
      </c>
      <c r="R107" s="25">
        <f>IF(ISERROR(VLOOKUP($B107,[1]!Other_Amt,4,FALSE)),0,VLOOKUP($B107,[1]!Other_Amt,4,FALSE))</f>
        <v>0</v>
      </c>
    </row>
    <row r="108" spans="1:18" hidden="1" outlineLevel="2" x14ac:dyDescent="0.25">
      <c r="A108" s="9" t="s">
        <v>72</v>
      </c>
      <c r="B108" s="9" t="s">
        <v>429</v>
      </c>
      <c r="C108" s="9" t="s">
        <v>430</v>
      </c>
      <c r="D108" s="27" t="s">
        <v>116</v>
      </c>
      <c r="E108" s="9" t="s">
        <v>111</v>
      </c>
      <c r="F108" s="15">
        <v>0</v>
      </c>
      <c r="G108" s="15">
        <f t="shared" si="3"/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f t="shared" si="2"/>
        <v>0</v>
      </c>
      <c r="R108" s="25">
        <f>IF(ISERROR(VLOOKUP($B108,[1]!Other_Amt,4,FALSE)),0,VLOOKUP($B108,[1]!Other_Amt,4,FALSE))</f>
        <v>0</v>
      </c>
    </row>
    <row r="109" spans="1:18" hidden="1" outlineLevel="2" x14ac:dyDescent="0.25">
      <c r="A109" s="9" t="s">
        <v>73</v>
      </c>
      <c r="B109" s="9" t="s">
        <v>431</v>
      </c>
      <c r="C109" s="9" t="s">
        <v>432</v>
      </c>
      <c r="D109" s="27" t="s">
        <v>432</v>
      </c>
      <c r="E109" s="9" t="s">
        <v>111</v>
      </c>
      <c r="F109" s="15">
        <v>0</v>
      </c>
      <c r="G109" s="15">
        <f t="shared" si="3"/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f t="shared" si="2"/>
        <v>0</v>
      </c>
      <c r="R109" s="25">
        <f>IF(ISERROR(VLOOKUP($B109,[1]!Other_Amt,4,FALSE)),0,VLOOKUP($B109,[1]!Other_Amt,4,FALSE))</f>
        <v>0</v>
      </c>
    </row>
    <row r="110" spans="1:18" hidden="1" outlineLevel="2" x14ac:dyDescent="0.25">
      <c r="A110" s="9" t="s">
        <v>666</v>
      </c>
      <c r="B110" s="9" t="s">
        <v>667</v>
      </c>
      <c r="C110" s="9" t="s">
        <v>668</v>
      </c>
      <c r="D110" s="27" t="s">
        <v>668</v>
      </c>
      <c r="E110" s="9" t="s">
        <v>111</v>
      </c>
      <c r="F110" s="15">
        <v>28986.13</v>
      </c>
      <c r="G110" s="15">
        <f t="shared" si="3"/>
        <v>226281.82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f t="shared" si="2"/>
        <v>0</v>
      </c>
      <c r="R110" s="25">
        <f>IF(ISERROR(VLOOKUP($B110,[1]!Other_Amt,4,FALSE)),0,VLOOKUP($B110,[1]!Other_Amt,4,FALSE))</f>
        <v>255267.95</v>
      </c>
    </row>
    <row r="111" spans="1:18" hidden="1" outlineLevel="2" x14ac:dyDescent="0.25">
      <c r="A111" s="9" t="s">
        <v>149</v>
      </c>
      <c r="B111" s="9" t="s">
        <v>433</v>
      </c>
      <c r="C111" s="9" t="s">
        <v>434</v>
      </c>
      <c r="D111" s="27" t="s">
        <v>434</v>
      </c>
      <c r="E111" s="9" t="s">
        <v>111</v>
      </c>
      <c r="F111" s="15">
        <v>0</v>
      </c>
      <c r="G111" s="15">
        <f t="shared" si="3"/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f t="shared" si="2"/>
        <v>0</v>
      </c>
      <c r="R111" s="25">
        <f>IF(ISERROR(VLOOKUP($B111,[1]!Other_Amt,4,FALSE)),0,VLOOKUP($B111,[1]!Other_Amt,4,FALSE))</f>
        <v>0</v>
      </c>
    </row>
    <row r="112" spans="1:18" hidden="1" outlineLevel="2" x14ac:dyDescent="0.25">
      <c r="A112" s="9" t="s">
        <v>74</v>
      </c>
      <c r="B112" s="9" t="s">
        <v>435</v>
      </c>
      <c r="C112" s="9" t="s">
        <v>436</v>
      </c>
      <c r="D112" s="27" t="s">
        <v>436</v>
      </c>
      <c r="E112" s="9" t="s">
        <v>111</v>
      </c>
      <c r="F112" s="15">
        <v>0</v>
      </c>
      <c r="G112" s="15">
        <f t="shared" si="3"/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f t="shared" si="2"/>
        <v>0</v>
      </c>
      <c r="R112" s="25">
        <f>IF(ISERROR(VLOOKUP($B112,[1]!Other_Amt,4,FALSE)),0,VLOOKUP($B112,[1]!Other_Amt,4,FALSE))</f>
        <v>0</v>
      </c>
    </row>
    <row r="113" spans="1:19" hidden="1" outlineLevel="2" x14ac:dyDescent="0.25">
      <c r="A113" s="9" t="s">
        <v>75</v>
      </c>
      <c r="B113" s="9" t="s">
        <v>437</v>
      </c>
      <c r="C113" s="9" t="s">
        <v>438</v>
      </c>
      <c r="D113" s="27" t="s">
        <v>438</v>
      </c>
      <c r="E113" s="9" t="s">
        <v>111</v>
      </c>
      <c r="F113" s="15">
        <v>0</v>
      </c>
      <c r="G113" s="15">
        <f t="shared" si="3"/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f t="shared" si="2"/>
        <v>0</v>
      </c>
      <c r="R113" s="25">
        <f>IF(ISERROR(VLOOKUP($B113,[1]!Other_Amt,4,FALSE)),0,VLOOKUP($B113,[1]!Other_Amt,4,FALSE))</f>
        <v>0</v>
      </c>
    </row>
    <row r="114" spans="1:19" hidden="1" outlineLevel="2" x14ac:dyDescent="0.25">
      <c r="A114" s="9" t="s">
        <v>244</v>
      </c>
      <c r="B114" s="9" t="s">
        <v>439</v>
      </c>
      <c r="C114" s="9" t="s">
        <v>440</v>
      </c>
      <c r="D114" s="27" t="s">
        <v>440</v>
      </c>
      <c r="E114" s="9" t="s">
        <v>111</v>
      </c>
      <c r="F114" s="15">
        <v>0</v>
      </c>
      <c r="G114" s="15">
        <f t="shared" si="3"/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f t="shared" si="2"/>
        <v>0</v>
      </c>
      <c r="R114" s="25">
        <f>IF(ISERROR(VLOOKUP($B114,[1]!Other_Amt,4,FALSE)),0,VLOOKUP($B114,[1]!Other_Amt,4,FALSE))</f>
        <v>0</v>
      </c>
    </row>
    <row r="115" spans="1:19" hidden="1" outlineLevel="2" x14ac:dyDescent="0.25">
      <c r="A115" s="9" t="s">
        <v>190</v>
      </c>
      <c r="B115" s="9" t="s">
        <v>441</v>
      </c>
      <c r="C115" s="9" t="s">
        <v>442</v>
      </c>
      <c r="D115" s="27" t="s">
        <v>191</v>
      </c>
      <c r="E115" s="9" t="s">
        <v>111</v>
      </c>
      <c r="F115" s="15">
        <v>0</v>
      </c>
      <c r="G115" s="15">
        <f t="shared" si="3"/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f t="shared" si="2"/>
        <v>0</v>
      </c>
      <c r="R115" s="25">
        <f>IF(ISERROR(VLOOKUP($B115,[1]!Other_Amt,4,FALSE)),0,VLOOKUP($B115,[1]!Other_Amt,4,FALSE))</f>
        <v>0</v>
      </c>
    </row>
    <row r="116" spans="1:19" hidden="1" outlineLevel="2" x14ac:dyDescent="0.25">
      <c r="A116" s="9" t="s">
        <v>203</v>
      </c>
      <c r="B116" s="9" t="s">
        <v>443</v>
      </c>
      <c r="C116" s="9" t="s">
        <v>444</v>
      </c>
      <c r="D116" s="27" t="s">
        <v>191</v>
      </c>
      <c r="E116" s="9" t="s">
        <v>111</v>
      </c>
      <c r="F116" s="15">
        <v>0</v>
      </c>
      <c r="G116" s="15">
        <f t="shared" si="3"/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f t="shared" si="2"/>
        <v>0</v>
      </c>
      <c r="R116" s="25">
        <f>IF(ISERROR(VLOOKUP($B116,[1]!Other_Amt,4,FALSE)),0,VLOOKUP($B116,[1]!Other_Amt,4,FALSE))</f>
        <v>0</v>
      </c>
    </row>
    <row r="117" spans="1:19" hidden="1" outlineLevel="2" x14ac:dyDescent="0.25">
      <c r="A117" s="9" t="s">
        <v>204</v>
      </c>
      <c r="B117" s="9" t="s">
        <v>445</v>
      </c>
      <c r="C117" s="9" t="s">
        <v>446</v>
      </c>
      <c r="D117" s="27" t="s">
        <v>191</v>
      </c>
      <c r="E117" s="9" t="s">
        <v>111</v>
      </c>
      <c r="F117" s="15">
        <v>0</v>
      </c>
      <c r="G117" s="15">
        <f t="shared" si="3"/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f t="shared" si="2"/>
        <v>0</v>
      </c>
      <c r="R117" s="25">
        <f>IF(ISERROR(VLOOKUP($B117,[1]!Other_Amt,4,FALSE)),0,VLOOKUP($B117,[1]!Other_Amt,4,FALSE))</f>
        <v>0</v>
      </c>
    </row>
    <row r="118" spans="1:19" hidden="1" outlineLevel="2" x14ac:dyDescent="0.25">
      <c r="A118" s="9" t="s">
        <v>205</v>
      </c>
      <c r="B118" s="9" t="s">
        <v>447</v>
      </c>
      <c r="C118" s="9" t="s">
        <v>448</v>
      </c>
      <c r="D118" s="27" t="s">
        <v>191</v>
      </c>
      <c r="E118" s="9" t="s">
        <v>111</v>
      </c>
      <c r="F118" s="15">
        <v>0</v>
      </c>
      <c r="G118" s="15">
        <f t="shared" si="3"/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f t="shared" si="2"/>
        <v>0</v>
      </c>
      <c r="R118" s="25">
        <f>IF(ISERROR(VLOOKUP($B118,[1]!Other_Amt,4,FALSE)),0,VLOOKUP($B118,[1]!Other_Amt,4,FALSE))</f>
        <v>0</v>
      </c>
    </row>
    <row r="119" spans="1:19" hidden="1" outlineLevel="2" x14ac:dyDescent="0.25">
      <c r="A119" s="9" t="s">
        <v>206</v>
      </c>
      <c r="B119" s="9" t="s">
        <v>449</v>
      </c>
      <c r="C119" s="9" t="s">
        <v>450</v>
      </c>
      <c r="D119" s="27" t="s">
        <v>191</v>
      </c>
      <c r="E119" s="9" t="s">
        <v>111</v>
      </c>
      <c r="F119" s="15">
        <v>0</v>
      </c>
      <c r="G119" s="15">
        <f t="shared" si="3"/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f t="shared" si="2"/>
        <v>0</v>
      </c>
      <c r="R119" s="25">
        <f>IF(ISERROR(VLOOKUP($B119,[1]!Other_Amt,4,FALSE)),0,VLOOKUP($B119,[1]!Other_Amt,4,FALSE))</f>
        <v>0</v>
      </c>
    </row>
    <row r="120" spans="1:19" hidden="1" outlineLevel="2" x14ac:dyDescent="0.25">
      <c r="A120" s="9" t="s">
        <v>207</v>
      </c>
      <c r="B120" s="9" t="s">
        <v>451</v>
      </c>
      <c r="C120" s="9" t="s">
        <v>452</v>
      </c>
      <c r="D120" s="27" t="s">
        <v>191</v>
      </c>
      <c r="E120" s="9" t="s">
        <v>111</v>
      </c>
      <c r="F120" s="15">
        <v>0</v>
      </c>
      <c r="G120" s="15">
        <f t="shared" si="3"/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f t="shared" si="2"/>
        <v>0</v>
      </c>
      <c r="R120" s="25">
        <f>IF(ISERROR(VLOOKUP($B120,[1]!Other_Amt,4,FALSE)),0,VLOOKUP($B120,[1]!Other_Amt,4,FALSE))</f>
        <v>0</v>
      </c>
    </row>
    <row r="121" spans="1:19" hidden="1" outlineLevel="2" x14ac:dyDescent="0.25">
      <c r="A121" s="9" t="s">
        <v>725</v>
      </c>
      <c r="B121" s="9" t="s">
        <v>699</v>
      </c>
      <c r="C121" s="9" t="s">
        <v>452</v>
      </c>
      <c r="D121" s="27" t="s">
        <v>191</v>
      </c>
      <c r="E121" s="9" t="s">
        <v>111</v>
      </c>
      <c r="F121" s="15">
        <v>0</v>
      </c>
      <c r="G121" s="15">
        <f t="shared" si="3"/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f t="shared" si="2"/>
        <v>0</v>
      </c>
      <c r="R121" s="25">
        <f>IF(ISERROR(VLOOKUP($B121,[1]!Other_Amt,4,FALSE)),0,VLOOKUP($B121,[1]!Other_Amt,4,FALSE))</f>
        <v>0</v>
      </c>
      <c r="S121" s="23"/>
    </row>
    <row r="122" spans="1:19" hidden="1" outlineLevel="2" x14ac:dyDescent="0.25">
      <c r="A122" s="9" t="s">
        <v>698</v>
      </c>
      <c r="B122" s="9" t="s">
        <v>699</v>
      </c>
      <c r="C122" s="9" t="s">
        <v>452</v>
      </c>
      <c r="D122" s="27" t="s">
        <v>191</v>
      </c>
      <c r="E122" s="9" t="s">
        <v>111</v>
      </c>
      <c r="F122" s="15">
        <v>0</v>
      </c>
      <c r="G122" s="15">
        <f t="shared" si="3"/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f t="shared" si="2"/>
        <v>0</v>
      </c>
      <c r="R122" s="25">
        <f>IF(ISERROR(VLOOKUP($B122,[1]!Other_Amt,4,FALSE)),0,VLOOKUP($B122,[1]!Other_Amt,4,FALSE))</f>
        <v>0</v>
      </c>
    </row>
    <row r="123" spans="1:19" hidden="1" outlineLevel="2" x14ac:dyDescent="0.25">
      <c r="A123" s="9" t="s">
        <v>208</v>
      </c>
      <c r="B123" s="9" t="s">
        <v>453</v>
      </c>
      <c r="C123" s="9" t="s">
        <v>454</v>
      </c>
      <c r="D123" s="27" t="s">
        <v>191</v>
      </c>
      <c r="E123" s="9" t="s">
        <v>111</v>
      </c>
      <c r="F123" s="15">
        <v>0</v>
      </c>
      <c r="G123" s="15">
        <f t="shared" si="3"/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f t="shared" si="2"/>
        <v>0</v>
      </c>
      <c r="R123" s="25">
        <f>IF(ISERROR(VLOOKUP($B123,[1]!Other_Amt,4,FALSE)),0,VLOOKUP($B123,[1]!Other_Amt,4,FALSE))</f>
        <v>0</v>
      </c>
    </row>
    <row r="124" spans="1:19" hidden="1" outlineLevel="2" x14ac:dyDescent="0.25">
      <c r="A124" s="9" t="s">
        <v>76</v>
      </c>
      <c r="B124" s="9" t="s">
        <v>455</v>
      </c>
      <c r="C124" s="9" t="s">
        <v>456</v>
      </c>
      <c r="D124" s="27" t="s">
        <v>191</v>
      </c>
      <c r="E124" s="9" t="s">
        <v>111</v>
      </c>
      <c r="F124" s="15">
        <v>0</v>
      </c>
      <c r="G124" s="15">
        <f t="shared" si="3"/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f t="shared" si="2"/>
        <v>0</v>
      </c>
      <c r="R124" s="25">
        <f>IF(ISERROR(VLOOKUP($B124,[1]!Other_Amt,4,FALSE)),0,VLOOKUP($B124,[1]!Other_Amt,4,FALSE))</f>
        <v>0</v>
      </c>
    </row>
    <row r="125" spans="1:19" hidden="1" outlineLevel="2" x14ac:dyDescent="0.25">
      <c r="A125" s="9" t="s">
        <v>77</v>
      </c>
      <c r="B125" s="9" t="s">
        <v>457</v>
      </c>
      <c r="C125" s="9" t="s">
        <v>458</v>
      </c>
      <c r="D125" s="27" t="s">
        <v>117</v>
      </c>
      <c r="E125" s="9" t="s">
        <v>111</v>
      </c>
      <c r="F125" s="15">
        <v>0</v>
      </c>
      <c r="G125" s="15">
        <f t="shared" si="3"/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f t="shared" si="2"/>
        <v>0</v>
      </c>
      <c r="R125" s="25">
        <f>IF(ISERROR(VLOOKUP($B125,[1]!Other_Amt,4,FALSE)),0,VLOOKUP($B125,[1]!Other_Amt,4,FALSE))</f>
        <v>0</v>
      </c>
    </row>
    <row r="126" spans="1:19" hidden="1" outlineLevel="2" x14ac:dyDescent="0.25">
      <c r="A126" s="46" t="s">
        <v>723</v>
      </c>
      <c r="B126" s="9" t="s">
        <v>724</v>
      </c>
      <c r="C126" s="9" t="s">
        <v>458</v>
      </c>
      <c r="D126" s="27" t="s">
        <v>117</v>
      </c>
      <c r="E126" s="9" t="s">
        <v>111</v>
      </c>
      <c r="F126" s="15">
        <v>0</v>
      </c>
      <c r="G126" s="15">
        <f t="shared" si="3"/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f t="shared" si="2"/>
        <v>0</v>
      </c>
      <c r="R126" s="25">
        <f>IF(ISERROR(VLOOKUP($B126,[1]!Other_Amt,4,FALSE)),0,VLOOKUP($B126,[1]!Other_Amt,4,FALSE))</f>
        <v>0</v>
      </c>
      <c r="S126" s="23"/>
    </row>
    <row r="127" spans="1:19" hidden="1" outlineLevel="2" x14ac:dyDescent="0.25">
      <c r="A127" s="9" t="s">
        <v>153</v>
      </c>
      <c r="B127" s="9" t="s">
        <v>459</v>
      </c>
      <c r="C127" s="9" t="s">
        <v>460</v>
      </c>
      <c r="D127" s="27" t="s">
        <v>117</v>
      </c>
      <c r="E127" s="9" t="s">
        <v>111</v>
      </c>
      <c r="F127" s="15">
        <v>0</v>
      </c>
      <c r="G127" s="15">
        <f t="shared" si="3"/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f t="shared" si="2"/>
        <v>0</v>
      </c>
      <c r="R127" s="25">
        <f>IF(ISERROR(VLOOKUP($B127,[1]!Other_Amt,4,FALSE)),0,VLOOKUP($B127,[1]!Other_Amt,4,FALSE))</f>
        <v>0</v>
      </c>
    </row>
    <row r="128" spans="1:19" hidden="1" outlineLevel="2" x14ac:dyDescent="0.25">
      <c r="A128" s="9" t="s">
        <v>702</v>
      </c>
      <c r="B128" s="9" t="s">
        <v>706</v>
      </c>
      <c r="C128" s="9" t="s">
        <v>711</v>
      </c>
      <c r="D128" s="27" t="s">
        <v>117</v>
      </c>
      <c r="E128" s="9" t="s">
        <v>111</v>
      </c>
      <c r="F128" s="15">
        <v>0</v>
      </c>
      <c r="G128" s="15">
        <f t="shared" si="3"/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f t="shared" si="2"/>
        <v>0</v>
      </c>
      <c r="R128" s="25">
        <f>IF(ISERROR(VLOOKUP($B128,[1]!Other_Amt,4,FALSE)),0,VLOOKUP($B128,[1]!Other_Amt,4,FALSE))</f>
        <v>0</v>
      </c>
    </row>
    <row r="129" spans="1:18" hidden="1" outlineLevel="2" x14ac:dyDescent="0.25">
      <c r="A129" s="9" t="s">
        <v>703</v>
      </c>
      <c r="B129" s="9" t="s">
        <v>707</v>
      </c>
      <c r="C129" s="9" t="s">
        <v>712</v>
      </c>
      <c r="D129" s="27" t="s">
        <v>117</v>
      </c>
      <c r="E129" s="9" t="s">
        <v>111</v>
      </c>
      <c r="F129" s="15">
        <v>0</v>
      </c>
      <c r="G129" s="15">
        <f t="shared" si="3"/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f t="shared" si="2"/>
        <v>0</v>
      </c>
      <c r="R129" s="25">
        <f>IF(ISERROR(VLOOKUP($B129,[1]!Other_Amt,4,FALSE)),0,VLOOKUP($B129,[1]!Other_Amt,4,FALSE))</f>
        <v>0</v>
      </c>
    </row>
    <row r="130" spans="1:18" hidden="1" outlineLevel="2" x14ac:dyDescent="0.25">
      <c r="A130" s="9" t="s">
        <v>78</v>
      </c>
      <c r="B130" s="9" t="s">
        <v>461</v>
      </c>
      <c r="C130" s="9" t="s">
        <v>462</v>
      </c>
      <c r="D130" s="27" t="s">
        <v>117</v>
      </c>
      <c r="E130" s="9" t="s">
        <v>111</v>
      </c>
      <c r="F130" s="15">
        <v>0</v>
      </c>
      <c r="G130" s="15">
        <f t="shared" si="3"/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f t="shared" si="2"/>
        <v>0</v>
      </c>
      <c r="R130" s="25">
        <f>IF(ISERROR(VLOOKUP($B130,[1]!Other_Amt,4,FALSE)),0,VLOOKUP($B130,[1]!Other_Amt,4,FALSE))</f>
        <v>0</v>
      </c>
    </row>
    <row r="131" spans="1:18" hidden="1" outlineLevel="2" x14ac:dyDescent="0.25">
      <c r="A131" s="9" t="s">
        <v>704</v>
      </c>
      <c r="B131" s="9" t="s">
        <v>708</v>
      </c>
      <c r="C131" s="9" t="s">
        <v>713</v>
      </c>
      <c r="D131" s="27" t="s">
        <v>117</v>
      </c>
      <c r="E131" s="9" t="s">
        <v>111</v>
      </c>
      <c r="F131" s="15">
        <v>0</v>
      </c>
      <c r="G131" s="15">
        <f t="shared" si="3"/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f t="shared" si="2"/>
        <v>0</v>
      </c>
      <c r="R131" s="25">
        <f>IF(ISERROR(VLOOKUP($B131,[1]!Other_Amt,4,FALSE)),0,VLOOKUP($B131,[1]!Other_Amt,4,FALSE))</f>
        <v>0</v>
      </c>
    </row>
    <row r="132" spans="1:18" hidden="1" outlineLevel="2" x14ac:dyDescent="0.25">
      <c r="A132" s="9" t="s">
        <v>79</v>
      </c>
      <c r="B132" s="9" t="s">
        <v>463</v>
      </c>
      <c r="C132" s="9" t="s">
        <v>464</v>
      </c>
      <c r="D132" s="27" t="s">
        <v>117</v>
      </c>
      <c r="E132" s="9" t="s">
        <v>111</v>
      </c>
      <c r="F132" s="15">
        <v>0</v>
      </c>
      <c r="G132" s="15">
        <f t="shared" si="3"/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f t="shared" si="2"/>
        <v>0</v>
      </c>
      <c r="R132" s="25">
        <f>IF(ISERROR(VLOOKUP($B132,[1]!Other_Amt,4,FALSE)),0,VLOOKUP($B132,[1]!Other_Amt,4,FALSE))</f>
        <v>0</v>
      </c>
    </row>
    <row r="133" spans="1:18" hidden="1" outlineLevel="2" x14ac:dyDescent="0.25">
      <c r="A133" s="9" t="s">
        <v>715</v>
      </c>
      <c r="B133" s="9" t="s">
        <v>709</v>
      </c>
      <c r="C133" s="9" t="s">
        <v>716</v>
      </c>
      <c r="D133" s="27" t="s">
        <v>117</v>
      </c>
      <c r="E133" s="9" t="s">
        <v>111</v>
      </c>
      <c r="F133" s="15">
        <v>0</v>
      </c>
      <c r="G133" s="15">
        <f t="shared" si="3"/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f t="shared" ref="Q133:Q201" si="4">R133-SUM(F133:P133)</f>
        <v>0</v>
      </c>
      <c r="R133" s="25">
        <f>IF(ISERROR(VLOOKUP($B133,[1]!Other_Amt,4,FALSE)),0,VLOOKUP($B133,[1]!Other_Amt,4,FALSE))</f>
        <v>0</v>
      </c>
    </row>
    <row r="134" spans="1:18" hidden="1" outlineLevel="2" x14ac:dyDescent="0.25">
      <c r="A134" s="9" t="s">
        <v>80</v>
      </c>
      <c r="B134" s="9" t="s">
        <v>709</v>
      </c>
      <c r="C134" s="9" t="s">
        <v>466</v>
      </c>
      <c r="D134" s="27" t="s">
        <v>117</v>
      </c>
      <c r="E134" s="9" t="s">
        <v>111</v>
      </c>
      <c r="F134" s="15">
        <v>0</v>
      </c>
      <c r="G134" s="15">
        <f t="shared" si="3"/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f t="shared" si="4"/>
        <v>0</v>
      </c>
      <c r="R134" s="25">
        <f>IF(ISERROR(VLOOKUP($B134,[1]!Other_Amt,4,FALSE)),0,VLOOKUP($B134,[1]!Other_Amt,4,FALSE))</f>
        <v>0</v>
      </c>
    </row>
    <row r="135" spans="1:18" hidden="1" outlineLevel="2" x14ac:dyDescent="0.25">
      <c r="A135" s="9" t="s">
        <v>705</v>
      </c>
      <c r="B135" s="9" t="s">
        <v>465</v>
      </c>
      <c r="C135" s="9" t="s">
        <v>714</v>
      </c>
      <c r="D135" s="27" t="s">
        <v>117</v>
      </c>
      <c r="E135" s="9" t="s">
        <v>111</v>
      </c>
      <c r="F135" s="15">
        <v>0</v>
      </c>
      <c r="G135" s="15">
        <f t="shared" si="3"/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f t="shared" si="4"/>
        <v>0</v>
      </c>
      <c r="R135" s="25">
        <f>IF(ISERROR(VLOOKUP($B135,[1]!Other_Amt,4,FALSE)),0,VLOOKUP($B135,[1]!Other_Amt,4,FALSE))</f>
        <v>0</v>
      </c>
    </row>
    <row r="136" spans="1:18" hidden="1" outlineLevel="2" x14ac:dyDescent="0.25">
      <c r="A136" s="9" t="s">
        <v>81</v>
      </c>
      <c r="B136" s="9" t="s">
        <v>710</v>
      </c>
      <c r="C136" s="9" t="s">
        <v>467</v>
      </c>
      <c r="D136" s="27" t="s">
        <v>118</v>
      </c>
      <c r="E136" s="9" t="s">
        <v>111</v>
      </c>
      <c r="F136" s="15">
        <v>0</v>
      </c>
      <c r="G136" s="15">
        <f t="shared" ref="G136:G204" si="5">R136-SUM(F136:F136)</f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f t="shared" si="4"/>
        <v>0</v>
      </c>
      <c r="R136" s="25">
        <f>IF(ISERROR(VLOOKUP($B136,[1]!Other_Amt,4,FALSE)),0,VLOOKUP($B136,[1]!Other_Amt,4,FALSE))</f>
        <v>0</v>
      </c>
    </row>
    <row r="137" spans="1:18" hidden="1" outlineLevel="2" x14ac:dyDescent="0.25">
      <c r="A137" s="9" t="s">
        <v>82</v>
      </c>
      <c r="B137" s="9" t="s">
        <v>468</v>
      </c>
      <c r="C137" s="9" t="s">
        <v>469</v>
      </c>
      <c r="D137" s="27" t="s">
        <v>469</v>
      </c>
      <c r="E137" s="9" t="s">
        <v>111</v>
      </c>
      <c r="F137" s="15">
        <v>0</v>
      </c>
      <c r="G137" s="15">
        <f t="shared" si="5"/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f t="shared" si="4"/>
        <v>0</v>
      </c>
      <c r="R137" s="25">
        <f>IF(ISERROR(VLOOKUP($B137,[1]!Other_Amt,4,FALSE)),0,VLOOKUP($B137,[1]!Other_Amt,4,FALSE))</f>
        <v>0</v>
      </c>
    </row>
    <row r="138" spans="1:18" outlineLevel="1" collapsed="1" x14ac:dyDescent="0.25">
      <c r="E138" s="11" t="s">
        <v>747</v>
      </c>
      <c r="F138" s="15">
        <f>SUBTOTAL(9,F4:F137)</f>
        <v>112196.92</v>
      </c>
      <c r="G138" s="15">
        <f>SUBTOTAL(9,G4:G137)</f>
        <v>861685.87999999989</v>
      </c>
      <c r="H138" s="15">
        <f>SUBTOTAL(9,H4:H137)</f>
        <v>0</v>
      </c>
      <c r="I138" s="15">
        <f>SUBTOTAL(9,I4:I137)</f>
        <v>0</v>
      </c>
      <c r="J138" s="15">
        <f>SUBTOTAL(9,J4:J137)</f>
        <v>0</v>
      </c>
      <c r="K138" s="15">
        <f>SUBTOTAL(9,K4:K137)</f>
        <v>0</v>
      </c>
      <c r="L138" s="15">
        <f>SUBTOTAL(9,L4:L137)</f>
        <v>744.86</v>
      </c>
      <c r="M138" s="15">
        <f>SUBTOTAL(9,M4:M137)</f>
        <v>74.930000000000064</v>
      </c>
      <c r="N138" s="15">
        <f>SUBTOTAL(9,N4:N137)</f>
        <v>379.79999999999995</v>
      </c>
      <c r="O138" s="15">
        <f>SUBTOTAL(9,O4:O137)</f>
        <v>125.54999999999995</v>
      </c>
      <c r="P138" s="15">
        <f>SUBTOTAL(9,P4:P137)</f>
        <v>340.84999999999991</v>
      </c>
      <c r="Q138" s="15">
        <f>SUBTOTAL(9,Q4:Q137)</f>
        <v>32.340000000000146</v>
      </c>
      <c r="R138" s="25">
        <f>SUBTOTAL(9,R4:R137)</f>
        <v>975581.12999999989</v>
      </c>
    </row>
    <row r="139" spans="1:18" outlineLevel="1" x14ac:dyDescent="0.25">
      <c r="F139" s="15">
        <v>0</v>
      </c>
      <c r="G139" s="15">
        <f t="shared" si="5"/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f t="shared" si="4"/>
        <v>0</v>
      </c>
      <c r="R139" s="25">
        <f>IF(ISERROR(VLOOKUP($B139,[1]!Other_Amt,4,FALSE)),0,VLOOKUP($B139,[1]!Other_Amt,4,FALSE))</f>
        <v>0</v>
      </c>
    </row>
    <row r="140" spans="1:18" hidden="1" outlineLevel="2" x14ac:dyDescent="0.25">
      <c r="A140" s="9" t="s">
        <v>209</v>
      </c>
      <c r="B140" s="9" t="s">
        <v>470</v>
      </c>
      <c r="C140" s="9" t="s">
        <v>210</v>
      </c>
      <c r="D140" s="27" t="s">
        <v>210</v>
      </c>
      <c r="E140" s="9" t="s">
        <v>122</v>
      </c>
      <c r="F140" s="15">
        <v>0</v>
      </c>
      <c r="G140" s="15">
        <f t="shared" si="5"/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f t="shared" si="4"/>
        <v>0</v>
      </c>
      <c r="R140" s="25">
        <f>IF(ISERROR(VLOOKUP($B140,[1]!Other_Amt,4,FALSE)),0,VLOOKUP($B140,[1]!Other_Amt,4,FALSE))</f>
        <v>0</v>
      </c>
    </row>
    <row r="141" spans="1:18" hidden="1" outlineLevel="2" x14ac:dyDescent="0.25">
      <c r="A141" s="9" t="s">
        <v>211</v>
      </c>
      <c r="B141" s="9" t="s">
        <v>471</v>
      </c>
      <c r="C141" s="9" t="s">
        <v>472</v>
      </c>
      <c r="D141" s="27" t="s">
        <v>121</v>
      </c>
      <c r="E141" s="9" t="s">
        <v>122</v>
      </c>
      <c r="F141" s="15">
        <v>0</v>
      </c>
      <c r="G141" s="15">
        <f t="shared" si="5"/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f t="shared" si="4"/>
        <v>0</v>
      </c>
      <c r="R141" s="25">
        <f>IF(ISERROR(VLOOKUP($B141,[1]!Other_Amt,4,FALSE)),0,VLOOKUP($B141,[1]!Other_Amt,4,FALSE))</f>
        <v>0</v>
      </c>
    </row>
    <row r="142" spans="1:18" hidden="1" outlineLevel="2" x14ac:dyDescent="0.25">
      <c r="A142" s="9" t="s">
        <v>146</v>
      </c>
      <c r="B142" s="9" t="s">
        <v>473</v>
      </c>
      <c r="C142" s="9" t="s">
        <v>474</v>
      </c>
      <c r="D142" s="27" t="s">
        <v>121</v>
      </c>
      <c r="E142" s="9" t="s">
        <v>122</v>
      </c>
      <c r="F142" s="15">
        <v>0</v>
      </c>
      <c r="G142" s="15">
        <f t="shared" si="5"/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f t="shared" si="4"/>
        <v>0</v>
      </c>
      <c r="R142" s="25">
        <f>IF(ISERROR(VLOOKUP($B142,[1]!Other_Amt,4,FALSE)),0,VLOOKUP($B142,[1]!Other_Amt,4,FALSE))</f>
        <v>0</v>
      </c>
    </row>
    <row r="143" spans="1:18" hidden="1" outlineLevel="2" x14ac:dyDescent="0.25">
      <c r="A143" s="9" t="s">
        <v>95</v>
      </c>
      <c r="B143" s="9" t="s">
        <v>475</v>
      </c>
      <c r="C143" s="9" t="s">
        <v>476</v>
      </c>
      <c r="D143" s="27" t="s">
        <v>121</v>
      </c>
      <c r="E143" s="9" t="s">
        <v>122</v>
      </c>
      <c r="F143" s="15">
        <v>0</v>
      </c>
      <c r="G143" s="15">
        <f t="shared" si="5"/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f t="shared" si="4"/>
        <v>0</v>
      </c>
      <c r="R143" s="25">
        <f>IF(ISERROR(VLOOKUP($B143,[1]!Other_Amt,4,FALSE)),0,VLOOKUP($B143,[1]!Other_Amt,4,FALSE))</f>
        <v>0</v>
      </c>
    </row>
    <row r="144" spans="1:18" hidden="1" outlineLevel="2" x14ac:dyDescent="0.25">
      <c r="A144" s="9" t="s">
        <v>150</v>
      </c>
      <c r="B144" s="9" t="s">
        <v>477</v>
      </c>
      <c r="C144" s="9" t="s">
        <v>478</v>
      </c>
      <c r="D144" s="27" t="s">
        <v>121</v>
      </c>
      <c r="E144" s="9" t="s">
        <v>122</v>
      </c>
      <c r="F144" s="15">
        <v>0</v>
      </c>
      <c r="G144" s="15">
        <f t="shared" si="5"/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f t="shared" si="4"/>
        <v>0</v>
      </c>
      <c r="R144" s="25">
        <f>IF(ISERROR(VLOOKUP($B144,[1]!Other_Amt,4,FALSE)),0,VLOOKUP($B144,[1]!Other_Amt,4,FALSE))</f>
        <v>0</v>
      </c>
    </row>
    <row r="145" spans="1:18" hidden="1" outlineLevel="2" x14ac:dyDescent="0.25">
      <c r="A145" s="9" t="s">
        <v>159</v>
      </c>
      <c r="B145" s="9" t="s">
        <v>479</v>
      </c>
      <c r="C145" s="9" t="s">
        <v>480</v>
      </c>
      <c r="D145" s="27" t="s">
        <v>121</v>
      </c>
      <c r="E145" s="9" t="s">
        <v>122</v>
      </c>
      <c r="F145" s="15">
        <v>0</v>
      </c>
      <c r="G145" s="15">
        <f t="shared" si="5"/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f t="shared" si="4"/>
        <v>0</v>
      </c>
      <c r="R145" s="25">
        <f>IF(ISERROR(VLOOKUP($B145,[1]!Other_Amt,4,FALSE)),0,VLOOKUP($B145,[1]!Other_Amt,4,FALSE))</f>
        <v>0</v>
      </c>
    </row>
    <row r="146" spans="1:18" hidden="1" outlineLevel="2" x14ac:dyDescent="0.25">
      <c r="A146" s="9" t="s">
        <v>96</v>
      </c>
      <c r="B146" s="9" t="s">
        <v>481</v>
      </c>
      <c r="C146" s="9" t="s">
        <v>482</v>
      </c>
      <c r="D146" s="27" t="s">
        <v>121</v>
      </c>
      <c r="E146" s="9" t="s">
        <v>122</v>
      </c>
      <c r="F146" s="15">
        <v>0</v>
      </c>
      <c r="G146" s="15">
        <f t="shared" si="5"/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f t="shared" si="4"/>
        <v>0</v>
      </c>
      <c r="R146" s="25">
        <f>IF(ISERROR(VLOOKUP($B146,[1]!Other_Amt,4,FALSE)),0,VLOOKUP($B146,[1]!Other_Amt,4,FALSE))</f>
        <v>0</v>
      </c>
    </row>
    <row r="147" spans="1:18" hidden="1" outlineLevel="2" x14ac:dyDescent="0.25">
      <c r="A147" s="9" t="s">
        <v>176</v>
      </c>
      <c r="B147" s="9" t="s">
        <v>483</v>
      </c>
      <c r="C147" s="9" t="s">
        <v>484</v>
      </c>
      <c r="D147" s="27" t="s">
        <v>179</v>
      </c>
      <c r="E147" s="9" t="s">
        <v>122</v>
      </c>
      <c r="F147" s="15">
        <v>0</v>
      </c>
      <c r="G147" s="15">
        <f t="shared" si="5"/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f t="shared" si="4"/>
        <v>0</v>
      </c>
      <c r="R147" s="25">
        <f>IF(ISERROR(VLOOKUP($B147,[1]!Other_Amt,4,FALSE)),0,VLOOKUP($B147,[1]!Other_Amt,4,FALSE))</f>
        <v>0</v>
      </c>
    </row>
    <row r="148" spans="1:18" hidden="1" outlineLevel="2" x14ac:dyDescent="0.25">
      <c r="A148" s="9" t="s">
        <v>183</v>
      </c>
      <c r="B148" s="9" t="s">
        <v>485</v>
      </c>
      <c r="C148" s="9" t="s">
        <v>486</v>
      </c>
      <c r="D148" s="27" t="s">
        <v>184</v>
      </c>
      <c r="E148" s="9" t="s">
        <v>122</v>
      </c>
      <c r="F148" s="15">
        <v>0</v>
      </c>
      <c r="G148" s="15">
        <f t="shared" si="5"/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f t="shared" si="4"/>
        <v>0</v>
      </c>
      <c r="R148" s="25">
        <f>IF(ISERROR(VLOOKUP($B148,[1]!Other_Amt,4,FALSE)),0,VLOOKUP($B148,[1]!Other_Amt,4,FALSE))</f>
        <v>0</v>
      </c>
    </row>
    <row r="149" spans="1:18" hidden="1" outlineLevel="2" x14ac:dyDescent="0.25">
      <c r="A149" s="9" t="s">
        <v>97</v>
      </c>
      <c r="B149" s="9" t="s">
        <v>487</v>
      </c>
      <c r="C149" s="9" t="s">
        <v>488</v>
      </c>
      <c r="D149" s="27" t="s">
        <v>123</v>
      </c>
      <c r="E149" s="9" t="s">
        <v>122</v>
      </c>
      <c r="F149" s="15">
        <v>0</v>
      </c>
      <c r="G149" s="15">
        <f t="shared" si="5"/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f t="shared" si="4"/>
        <v>0</v>
      </c>
      <c r="R149" s="25">
        <f>IF(ISERROR(VLOOKUP($B149,[1]!Other_Amt,4,FALSE)),0,VLOOKUP($B149,[1]!Other_Amt,4,FALSE))</f>
        <v>0</v>
      </c>
    </row>
    <row r="150" spans="1:18" hidden="1" outlineLevel="2" x14ac:dyDescent="0.25">
      <c r="A150" s="9" t="s">
        <v>688</v>
      </c>
      <c r="B150" s="9" t="s">
        <v>687</v>
      </c>
      <c r="C150" s="9" t="s">
        <v>488</v>
      </c>
      <c r="D150" s="27" t="s">
        <v>123</v>
      </c>
      <c r="E150" s="9" t="s">
        <v>122</v>
      </c>
      <c r="F150" s="15">
        <v>0</v>
      </c>
      <c r="G150" s="15">
        <f t="shared" si="5"/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f t="shared" si="4"/>
        <v>0</v>
      </c>
      <c r="R150" s="25">
        <f>IF(ISERROR(VLOOKUP($B150,[1]!Other_Amt,4,FALSE)),0,VLOOKUP($B150,[1]!Other_Amt,4,FALSE))</f>
        <v>0</v>
      </c>
    </row>
    <row r="151" spans="1:18" outlineLevel="1" collapsed="1" x14ac:dyDescent="0.25">
      <c r="E151" s="11" t="s">
        <v>748</v>
      </c>
      <c r="F151" s="15">
        <f>SUBTOTAL(9,F140:F150)</f>
        <v>0</v>
      </c>
      <c r="G151" s="15">
        <f>SUBTOTAL(9,G140:G150)</f>
        <v>0</v>
      </c>
      <c r="H151" s="15">
        <f>SUBTOTAL(9,H140:H150)</f>
        <v>0</v>
      </c>
      <c r="I151" s="15">
        <f>SUBTOTAL(9,I140:I150)</f>
        <v>0</v>
      </c>
      <c r="J151" s="15">
        <f>SUBTOTAL(9,J140:J150)</f>
        <v>0</v>
      </c>
      <c r="K151" s="15">
        <f>SUBTOTAL(9,K140:K150)</f>
        <v>0</v>
      </c>
      <c r="L151" s="15">
        <f>SUBTOTAL(9,L140:L150)</f>
        <v>0</v>
      </c>
      <c r="M151" s="15">
        <f>SUBTOTAL(9,M140:M150)</f>
        <v>0</v>
      </c>
      <c r="N151" s="15">
        <f>SUBTOTAL(9,N140:N150)</f>
        <v>0</v>
      </c>
      <c r="O151" s="15">
        <f>SUBTOTAL(9,O140:O150)</f>
        <v>0</v>
      </c>
      <c r="P151" s="15">
        <f>SUBTOTAL(9,P140:P150)</f>
        <v>0</v>
      </c>
      <c r="Q151" s="15">
        <f>SUBTOTAL(9,Q140:Q150)</f>
        <v>0</v>
      </c>
      <c r="R151" s="25">
        <f>SUBTOTAL(9,R140:R150)</f>
        <v>0</v>
      </c>
    </row>
    <row r="152" spans="1:18" outlineLevel="1" x14ac:dyDescent="0.25">
      <c r="F152" s="15">
        <v>0</v>
      </c>
      <c r="G152" s="15">
        <f t="shared" si="5"/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f t="shared" si="4"/>
        <v>0</v>
      </c>
      <c r="R152" s="25">
        <f>IF(ISERROR(VLOOKUP($B152,[1]!Other_Amt,4,FALSE)),0,VLOOKUP($B152,[1]!Other_Amt,4,FALSE))</f>
        <v>0</v>
      </c>
    </row>
    <row r="153" spans="1:18" hidden="1" outlineLevel="2" x14ac:dyDescent="0.25">
      <c r="A153" s="9" t="s">
        <v>98</v>
      </c>
      <c r="B153" s="9" t="s">
        <v>489</v>
      </c>
      <c r="C153" s="9" t="s">
        <v>490</v>
      </c>
      <c r="D153" s="27" t="s">
        <v>490</v>
      </c>
      <c r="E153" s="9" t="s">
        <v>124</v>
      </c>
      <c r="F153" s="15">
        <v>0</v>
      </c>
      <c r="G153" s="15">
        <f t="shared" si="5"/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f t="shared" si="4"/>
        <v>0</v>
      </c>
      <c r="R153" s="25">
        <f>IF(ISERROR(VLOOKUP($B153,[1]!Other_Amt,4,FALSE)),0,VLOOKUP($B153,[1]!Other_Amt,4,FALSE))</f>
        <v>0</v>
      </c>
    </row>
    <row r="154" spans="1:18" hidden="1" outlineLevel="2" x14ac:dyDescent="0.25">
      <c r="A154" s="9" t="s">
        <v>99</v>
      </c>
      <c r="B154" s="9" t="s">
        <v>491</v>
      </c>
      <c r="C154" s="9" t="s">
        <v>492</v>
      </c>
      <c r="D154" s="27" t="s">
        <v>492</v>
      </c>
      <c r="E154" s="9" t="s">
        <v>124</v>
      </c>
      <c r="F154" s="15">
        <v>0</v>
      </c>
      <c r="G154" s="15">
        <f t="shared" si="5"/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f t="shared" si="4"/>
        <v>0</v>
      </c>
      <c r="R154" s="25">
        <f>IF(ISERROR(VLOOKUP($B154,[1]!Other_Amt,4,FALSE)),0,VLOOKUP($B154,[1]!Other_Amt,4,FALSE))</f>
        <v>0</v>
      </c>
    </row>
    <row r="155" spans="1:18" outlineLevel="1" collapsed="1" x14ac:dyDescent="0.25">
      <c r="E155" s="11" t="s">
        <v>749</v>
      </c>
      <c r="F155" s="15">
        <f>SUBTOTAL(9,F153:F154)</f>
        <v>0</v>
      </c>
      <c r="G155" s="15">
        <f>SUBTOTAL(9,G153:G154)</f>
        <v>0</v>
      </c>
      <c r="H155" s="15">
        <f>SUBTOTAL(9,H153:H154)</f>
        <v>0</v>
      </c>
      <c r="I155" s="15">
        <f>SUBTOTAL(9,I153:I154)</f>
        <v>0</v>
      </c>
      <c r="J155" s="15">
        <f>SUBTOTAL(9,J153:J154)</f>
        <v>0</v>
      </c>
      <c r="K155" s="15">
        <f>SUBTOTAL(9,K153:K154)</f>
        <v>0</v>
      </c>
      <c r="L155" s="15">
        <f>SUBTOTAL(9,L153:L154)</f>
        <v>0</v>
      </c>
      <c r="M155" s="15">
        <f>SUBTOTAL(9,M153:M154)</f>
        <v>0</v>
      </c>
      <c r="N155" s="15">
        <f>SUBTOTAL(9,N153:N154)</f>
        <v>0</v>
      </c>
      <c r="O155" s="15">
        <f>SUBTOTAL(9,O153:O154)</f>
        <v>0</v>
      </c>
      <c r="P155" s="15">
        <f>SUBTOTAL(9,P153:P154)</f>
        <v>0</v>
      </c>
      <c r="Q155" s="15">
        <f>SUBTOTAL(9,Q153:Q154)</f>
        <v>0</v>
      </c>
      <c r="R155" s="25">
        <f>SUBTOTAL(9,R153:R154)</f>
        <v>0</v>
      </c>
    </row>
    <row r="156" spans="1:18" outlineLevel="1" x14ac:dyDescent="0.25">
      <c r="F156" s="15">
        <v>0</v>
      </c>
      <c r="G156" s="15">
        <f t="shared" si="5"/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f t="shared" si="4"/>
        <v>0</v>
      </c>
      <c r="R156" s="25">
        <f>IF(ISERROR(VLOOKUP($B156,[1]!Other_Amt,4,FALSE)),0,VLOOKUP($B156,[1]!Other_Amt,4,FALSE))</f>
        <v>0</v>
      </c>
    </row>
    <row r="157" spans="1:18" hidden="1" outlineLevel="2" x14ac:dyDescent="0.25">
      <c r="A157" s="9" t="s">
        <v>161</v>
      </c>
      <c r="B157" s="9" t="s">
        <v>493</v>
      </c>
      <c r="C157" s="9" t="s">
        <v>494</v>
      </c>
      <c r="D157" s="27" t="s">
        <v>494</v>
      </c>
      <c r="E157" s="9" t="s">
        <v>119</v>
      </c>
      <c r="F157" s="15">
        <v>0</v>
      </c>
      <c r="G157" s="15">
        <f t="shared" si="5"/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f t="shared" si="4"/>
        <v>0</v>
      </c>
      <c r="R157" s="25">
        <f>IF(ISERROR(VLOOKUP($B157,[1]!Other_Amt,4,FALSE)),0,VLOOKUP($B157,[1]!Other_Amt,4,FALSE))</f>
        <v>0</v>
      </c>
    </row>
    <row r="158" spans="1:18" hidden="1" outlineLevel="2" x14ac:dyDescent="0.25">
      <c r="A158" s="9" t="s">
        <v>212</v>
      </c>
      <c r="B158" s="9" t="s">
        <v>495</v>
      </c>
      <c r="C158" s="9" t="s">
        <v>496</v>
      </c>
      <c r="D158" s="27" t="s">
        <v>496</v>
      </c>
      <c r="E158" s="9" t="s">
        <v>119</v>
      </c>
      <c r="F158" s="15">
        <v>0</v>
      </c>
      <c r="G158" s="15">
        <f t="shared" si="5"/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f t="shared" si="4"/>
        <v>0</v>
      </c>
      <c r="R158" s="25">
        <f>IF(ISERROR(VLOOKUP($B158,[1]!Other_Amt,4,FALSE)),0,VLOOKUP($B158,[1]!Other_Amt,4,FALSE))</f>
        <v>0</v>
      </c>
    </row>
    <row r="159" spans="1:18" hidden="1" outlineLevel="2" x14ac:dyDescent="0.25">
      <c r="A159" s="9" t="s">
        <v>83</v>
      </c>
      <c r="B159" s="9" t="s">
        <v>497</v>
      </c>
      <c r="C159" s="9" t="s">
        <v>498</v>
      </c>
      <c r="D159" s="27" t="s">
        <v>498</v>
      </c>
      <c r="E159" s="9" t="s">
        <v>119</v>
      </c>
      <c r="F159" s="15">
        <v>0</v>
      </c>
      <c r="G159" s="15">
        <f t="shared" si="5"/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f t="shared" si="4"/>
        <v>0</v>
      </c>
      <c r="R159" s="25">
        <f>IF(ISERROR(VLOOKUP($B159,[1]!Other_Amt,4,FALSE)),0,VLOOKUP($B159,[1]!Other_Amt,4,FALSE))</f>
        <v>0</v>
      </c>
    </row>
    <row r="160" spans="1:18" hidden="1" outlineLevel="2" x14ac:dyDescent="0.25">
      <c r="A160" s="9" t="s">
        <v>84</v>
      </c>
      <c r="B160" s="9" t="s">
        <v>499</v>
      </c>
      <c r="C160" s="9" t="s">
        <v>500</v>
      </c>
      <c r="D160" s="27" t="s">
        <v>500</v>
      </c>
      <c r="E160" s="9" t="s">
        <v>119</v>
      </c>
      <c r="F160" s="15">
        <v>0</v>
      </c>
      <c r="G160" s="15">
        <f t="shared" si="5"/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f t="shared" si="4"/>
        <v>0</v>
      </c>
      <c r="R160" s="25">
        <f>IF(ISERROR(VLOOKUP($B160,[1]!Other_Amt,4,FALSE)),0,VLOOKUP($B160,[1]!Other_Amt,4,FALSE))</f>
        <v>0</v>
      </c>
    </row>
    <row r="161" spans="1:18" hidden="1" outlineLevel="2" x14ac:dyDescent="0.25">
      <c r="A161" s="9" t="s">
        <v>85</v>
      </c>
      <c r="B161" s="9" t="s">
        <v>501</v>
      </c>
      <c r="C161" s="9" t="s">
        <v>502</v>
      </c>
      <c r="D161" s="27" t="s">
        <v>502</v>
      </c>
      <c r="E161" s="9" t="s">
        <v>119</v>
      </c>
      <c r="F161" s="15">
        <v>0</v>
      </c>
      <c r="G161" s="15">
        <f t="shared" si="5"/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f t="shared" si="4"/>
        <v>0</v>
      </c>
      <c r="R161" s="25">
        <f>IF(ISERROR(VLOOKUP($B161,[1]!Other_Amt,4,FALSE)),0,VLOOKUP($B161,[1]!Other_Amt,4,FALSE))</f>
        <v>0</v>
      </c>
    </row>
    <row r="162" spans="1:18" hidden="1" outlineLevel="2" x14ac:dyDescent="0.25">
      <c r="A162" s="9" t="s">
        <v>86</v>
      </c>
      <c r="B162" s="9" t="s">
        <v>503</v>
      </c>
      <c r="C162" s="9" t="s">
        <v>504</v>
      </c>
      <c r="D162" s="27" t="s">
        <v>504</v>
      </c>
      <c r="E162" s="9" t="s">
        <v>119</v>
      </c>
      <c r="F162" s="15">
        <v>0</v>
      </c>
      <c r="G162" s="15">
        <f t="shared" si="5"/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f t="shared" si="4"/>
        <v>0</v>
      </c>
      <c r="R162" s="25">
        <f>IF(ISERROR(VLOOKUP($B162,[1]!Other_Amt,4,FALSE)),0,VLOOKUP($B162,[1]!Other_Amt,4,FALSE))</f>
        <v>0</v>
      </c>
    </row>
    <row r="163" spans="1:18" hidden="1" outlineLevel="2" x14ac:dyDescent="0.25">
      <c r="A163" s="9" t="s">
        <v>87</v>
      </c>
      <c r="B163" s="9" t="s">
        <v>505</v>
      </c>
      <c r="C163" s="9" t="s">
        <v>506</v>
      </c>
      <c r="D163" s="27" t="s">
        <v>506</v>
      </c>
      <c r="E163" s="9" t="s">
        <v>119</v>
      </c>
      <c r="F163" s="15">
        <v>0</v>
      </c>
      <c r="G163" s="15">
        <f t="shared" si="5"/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f t="shared" si="4"/>
        <v>0</v>
      </c>
      <c r="R163" s="25">
        <f>IF(ISERROR(VLOOKUP($B163,[1]!Other_Amt,4,FALSE)),0,VLOOKUP($B163,[1]!Other_Amt,4,FALSE))</f>
        <v>0</v>
      </c>
    </row>
    <row r="164" spans="1:18" hidden="1" outlineLevel="2" x14ac:dyDescent="0.25">
      <c r="A164" s="9" t="s">
        <v>88</v>
      </c>
      <c r="B164" s="9" t="s">
        <v>507</v>
      </c>
      <c r="C164" s="9" t="s">
        <v>508</v>
      </c>
      <c r="D164" s="27" t="s">
        <v>508</v>
      </c>
      <c r="E164" s="9" t="s">
        <v>119</v>
      </c>
      <c r="F164" s="15">
        <v>0</v>
      </c>
      <c r="G164" s="15">
        <f t="shared" si="5"/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f t="shared" si="4"/>
        <v>0</v>
      </c>
      <c r="R164" s="25">
        <f>IF(ISERROR(VLOOKUP($B164,[1]!Other_Amt,4,FALSE)),0,VLOOKUP($B164,[1]!Other_Amt,4,FALSE))</f>
        <v>0</v>
      </c>
    </row>
    <row r="165" spans="1:18" hidden="1" outlineLevel="2" x14ac:dyDescent="0.25">
      <c r="A165" s="9" t="s">
        <v>89</v>
      </c>
      <c r="B165" s="9" t="s">
        <v>509</v>
      </c>
      <c r="C165" s="9" t="s">
        <v>510</v>
      </c>
      <c r="D165" s="27" t="s">
        <v>510</v>
      </c>
      <c r="E165" s="9" t="s">
        <v>119</v>
      </c>
      <c r="F165" s="15">
        <v>0</v>
      </c>
      <c r="G165" s="15">
        <f t="shared" si="5"/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f t="shared" si="4"/>
        <v>0</v>
      </c>
      <c r="R165" s="25">
        <f>IF(ISERROR(VLOOKUP($B165,[1]!Other_Amt,4,FALSE)),0,VLOOKUP($B165,[1]!Other_Amt,4,FALSE))</f>
        <v>0</v>
      </c>
    </row>
    <row r="166" spans="1:18" hidden="1" outlineLevel="2" x14ac:dyDescent="0.25">
      <c r="A166" s="9" t="s">
        <v>90</v>
      </c>
      <c r="B166" s="9" t="s">
        <v>511</v>
      </c>
      <c r="C166" s="9" t="s">
        <v>512</v>
      </c>
      <c r="D166" s="27" t="s">
        <v>512</v>
      </c>
      <c r="E166" s="9" t="s">
        <v>119</v>
      </c>
      <c r="F166" s="15">
        <v>0</v>
      </c>
      <c r="G166" s="15">
        <f t="shared" si="5"/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f t="shared" si="4"/>
        <v>0</v>
      </c>
      <c r="R166" s="25">
        <f>IF(ISERROR(VLOOKUP($B166,[1]!Other_Amt,4,FALSE)),0,VLOOKUP($B166,[1]!Other_Amt,4,FALSE))</f>
        <v>0</v>
      </c>
    </row>
    <row r="167" spans="1:18" hidden="1" outlineLevel="2" x14ac:dyDescent="0.25">
      <c r="A167" s="9" t="s">
        <v>91</v>
      </c>
      <c r="B167" s="9" t="s">
        <v>513</v>
      </c>
      <c r="C167" s="9" t="s">
        <v>514</v>
      </c>
      <c r="D167" s="27" t="s">
        <v>514</v>
      </c>
      <c r="E167" s="9" t="s">
        <v>119</v>
      </c>
      <c r="F167" s="15">
        <v>0</v>
      </c>
      <c r="G167" s="15">
        <f t="shared" si="5"/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f t="shared" si="4"/>
        <v>0</v>
      </c>
      <c r="R167" s="25">
        <f>IF(ISERROR(VLOOKUP($B167,[1]!Other_Amt,4,FALSE)),0,VLOOKUP($B167,[1]!Other_Amt,4,FALSE))</f>
        <v>0</v>
      </c>
    </row>
    <row r="168" spans="1:18" hidden="1" outlineLevel="2" x14ac:dyDescent="0.25">
      <c r="A168" s="9" t="s">
        <v>234</v>
      </c>
      <c r="B168" s="9" t="s">
        <v>515</v>
      </c>
      <c r="C168" s="9" t="s">
        <v>516</v>
      </c>
      <c r="D168" s="27" t="s">
        <v>516</v>
      </c>
      <c r="E168" s="9" t="s">
        <v>119</v>
      </c>
      <c r="F168" s="15">
        <v>0</v>
      </c>
      <c r="G168" s="15">
        <f t="shared" si="5"/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f t="shared" si="4"/>
        <v>0</v>
      </c>
      <c r="R168" s="25">
        <f>IF(ISERROR(VLOOKUP($B168,[1]!Other_Amt,4,FALSE)),0,VLOOKUP($B168,[1]!Other_Amt,4,FALSE))</f>
        <v>0</v>
      </c>
    </row>
    <row r="169" spans="1:18" hidden="1" outlineLevel="2" x14ac:dyDescent="0.25">
      <c r="A169" s="9" t="s">
        <v>673</v>
      </c>
      <c r="B169" s="9" t="s">
        <v>674</v>
      </c>
      <c r="C169" s="9" t="s">
        <v>744</v>
      </c>
      <c r="D169" s="27" t="s">
        <v>744</v>
      </c>
      <c r="E169" s="9" t="s">
        <v>119</v>
      </c>
      <c r="F169" s="15">
        <v>0</v>
      </c>
      <c r="G169" s="15">
        <f t="shared" si="5"/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f t="shared" si="4"/>
        <v>0</v>
      </c>
      <c r="R169" s="25">
        <f>IF(ISERROR(VLOOKUP($B169,[1]!Other_Amt,4,FALSE)),0,VLOOKUP($B169,[1]!Other_Amt,4,FALSE))</f>
        <v>0</v>
      </c>
    </row>
    <row r="170" spans="1:18" outlineLevel="1" collapsed="1" x14ac:dyDescent="0.25">
      <c r="E170" s="11" t="s">
        <v>750</v>
      </c>
      <c r="F170" s="15">
        <f>SUBTOTAL(9,F157:F169)</f>
        <v>0</v>
      </c>
      <c r="G170" s="15">
        <f>SUBTOTAL(9,G157:G169)</f>
        <v>0</v>
      </c>
      <c r="H170" s="15">
        <f>SUBTOTAL(9,H157:H169)</f>
        <v>0</v>
      </c>
      <c r="I170" s="15">
        <f>SUBTOTAL(9,I157:I169)</f>
        <v>0</v>
      </c>
      <c r="J170" s="15">
        <f>SUBTOTAL(9,J157:J169)</f>
        <v>0</v>
      </c>
      <c r="K170" s="15">
        <f>SUBTOTAL(9,K157:K169)</f>
        <v>0</v>
      </c>
      <c r="L170" s="15">
        <f>SUBTOTAL(9,L157:L169)</f>
        <v>0</v>
      </c>
      <c r="M170" s="15">
        <f>SUBTOTAL(9,M157:M169)</f>
        <v>0</v>
      </c>
      <c r="N170" s="15">
        <f>SUBTOTAL(9,N157:N169)</f>
        <v>0</v>
      </c>
      <c r="O170" s="15">
        <f>SUBTOTAL(9,O157:O169)</f>
        <v>0</v>
      </c>
      <c r="P170" s="15">
        <f>SUBTOTAL(9,P157:P169)</f>
        <v>0</v>
      </c>
      <c r="Q170" s="15">
        <f>SUBTOTAL(9,Q157:Q169)</f>
        <v>0</v>
      </c>
      <c r="R170" s="25">
        <f>SUBTOTAL(9,R157:R169)</f>
        <v>0</v>
      </c>
    </row>
    <row r="171" spans="1:18" outlineLevel="1" x14ac:dyDescent="0.25">
      <c r="F171" s="15">
        <v>0</v>
      </c>
      <c r="G171" s="15">
        <f t="shared" si="5"/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f t="shared" si="4"/>
        <v>0</v>
      </c>
      <c r="R171" s="25">
        <f>IF(ISERROR(VLOOKUP($B171,[1]!Other_Amt,4,FALSE)),0,VLOOKUP($B171,[1]!Other_Amt,4,FALSE))</f>
        <v>0</v>
      </c>
    </row>
    <row r="172" spans="1:18" hidden="1" outlineLevel="2" x14ac:dyDescent="0.25">
      <c r="A172" s="9" t="s">
        <v>175</v>
      </c>
      <c r="B172" s="9" t="s">
        <v>517</v>
      </c>
      <c r="C172" s="9" t="s">
        <v>518</v>
      </c>
      <c r="D172" s="27" t="s">
        <v>518</v>
      </c>
      <c r="E172" s="9" t="s">
        <v>120</v>
      </c>
      <c r="F172" s="15">
        <v>0</v>
      </c>
      <c r="G172" s="15">
        <f t="shared" si="5"/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f t="shared" si="4"/>
        <v>0</v>
      </c>
      <c r="R172" s="25">
        <f>IF(ISERROR(VLOOKUP($B172,[1]!Other_Amt,4,FALSE)),0,VLOOKUP($B172,[1]!Other_Amt,4,FALSE))</f>
        <v>0</v>
      </c>
    </row>
    <row r="173" spans="1:18" hidden="1" outlineLevel="2" x14ac:dyDescent="0.25">
      <c r="A173" s="9" t="s">
        <v>92</v>
      </c>
      <c r="B173" s="9" t="s">
        <v>519</v>
      </c>
      <c r="C173" s="9" t="s">
        <v>520</v>
      </c>
      <c r="D173" s="27" t="s">
        <v>520</v>
      </c>
      <c r="E173" s="9" t="s">
        <v>120</v>
      </c>
      <c r="F173" s="15">
        <v>0</v>
      </c>
      <c r="G173" s="15">
        <f t="shared" si="5"/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f t="shared" si="4"/>
        <v>0</v>
      </c>
      <c r="R173" s="25">
        <f>IF(ISERROR(VLOOKUP($B173,[1]!Other_Amt,4,FALSE)),0,VLOOKUP($B173,[1]!Other_Amt,4,FALSE))</f>
        <v>0</v>
      </c>
    </row>
    <row r="174" spans="1:18" hidden="1" outlineLevel="2" x14ac:dyDescent="0.25">
      <c r="A174" s="9" t="s">
        <v>93</v>
      </c>
      <c r="B174" s="9" t="s">
        <v>521</v>
      </c>
      <c r="C174" s="9" t="s">
        <v>522</v>
      </c>
      <c r="D174" s="27" t="s">
        <v>522</v>
      </c>
      <c r="E174" s="9" t="s">
        <v>120</v>
      </c>
      <c r="F174" s="15">
        <v>0</v>
      </c>
      <c r="G174" s="15">
        <f t="shared" si="5"/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f t="shared" si="4"/>
        <v>0</v>
      </c>
      <c r="R174" s="25">
        <f>IF(ISERROR(VLOOKUP($B174,[1]!Other_Amt,4,FALSE)),0,VLOOKUP($B174,[1]!Other_Amt,4,FALSE))</f>
        <v>0</v>
      </c>
    </row>
    <row r="175" spans="1:18" hidden="1" outlineLevel="2" x14ac:dyDescent="0.25">
      <c r="A175" s="9" t="s">
        <v>94</v>
      </c>
      <c r="B175" s="9" t="s">
        <v>523</v>
      </c>
      <c r="C175" s="9" t="s">
        <v>524</v>
      </c>
      <c r="D175" s="27" t="s">
        <v>524</v>
      </c>
      <c r="E175" s="9" t="s">
        <v>120</v>
      </c>
      <c r="F175" s="15">
        <v>0</v>
      </c>
      <c r="G175" s="15">
        <f t="shared" si="5"/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f t="shared" si="4"/>
        <v>0</v>
      </c>
      <c r="R175" s="25">
        <f>IF(ISERROR(VLOOKUP($B175,[1]!Other_Amt,4,FALSE)),0,VLOOKUP($B175,[1]!Other_Amt,4,FALSE))</f>
        <v>0</v>
      </c>
    </row>
    <row r="176" spans="1:18" hidden="1" outlineLevel="2" x14ac:dyDescent="0.25">
      <c r="A176" s="9" t="s">
        <v>213</v>
      </c>
      <c r="B176" s="9" t="s">
        <v>525</v>
      </c>
      <c r="C176" s="9" t="s">
        <v>526</v>
      </c>
      <c r="D176" s="27" t="s">
        <v>526</v>
      </c>
      <c r="E176" s="9" t="s">
        <v>120</v>
      </c>
      <c r="F176" s="15">
        <v>0</v>
      </c>
      <c r="G176" s="15">
        <f t="shared" si="5"/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f t="shared" si="4"/>
        <v>0</v>
      </c>
      <c r="R176" s="25">
        <f>IF(ISERROR(VLOOKUP($B176,[1]!Other_Amt,4,FALSE)),0,VLOOKUP($B176,[1]!Other_Amt,4,FALSE))</f>
        <v>0</v>
      </c>
    </row>
    <row r="177" spans="1:18" hidden="1" outlineLevel="2" x14ac:dyDescent="0.25">
      <c r="A177" s="9" t="s">
        <v>214</v>
      </c>
      <c r="B177" s="9" t="s">
        <v>527</v>
      </c>
      <c r="C177" s="9" t="s">
        <v>528</v>
      </c>
      <c r="D177" s="27" t="s">
        <v>528</v>
      </c>
      <c r="E177" s="9" t="s">
        <v>120</v>
      </c>
      <c r="F177" s="15">
        <v>0</v>
      </c>
      <c r="G177" s="15">
        <f t="shared" si="5"/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f t="shared" si="4"/>
        <v>0</v>
      </c>
      <c r="R177" s="25">
        <f>IF(ISERROR(VLOOKUP($B177,[1]!Other_Amt,4,FALSE)),0,VLOOKUP($B177,[1]!Other_Amt,4,FALSE))</f>
        <v>0</v>
      </c>
    </row>
    <row r="178" spans="1:18" hidden="1" outlineLevel="2" x14ac:dyDescent="0.25">
      <c r="A178" s="9" t="s">
        <v>215</v>
      </c>
      <c r="B178" s="9" t="s">
        <v>529</v>
      </c>
      <c r="C178" s="9" t="s">
        <v>530</v>
      </c>
      <c r="D178" s="27" t="s">
        <v>530</v>
      </c>
      <c r="E178" s="9" t="s">
        <v>120</v>
      </c>
      <c r="F178" s="15">
        <v>0</v>
      </c>
      <c r="G178" s="15">
        <f t="shared" si="5"/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f t="shared" si="4"/>
        <v>0</v>
      </c>
      <c r="R178" s="25">
        <f>IF(ISERROR(VLOOKUP($B178,[1]!Other_Amt,4,FALSE)),0,VLOOKUP($B178,[1]!Other_Amt,4,FALSE))</f>
        <v>0</v>
      </c>
    </row>
    <row r="179" spans="1:18" hidden="1" outlineLevel="2" x14ac:dyDescent="0.25">
      <c r="A179" s="9" t="s">
        <v>216</v>
      </c>
      <c r="B179" s="9" t="s">
        <v>531</v>
      </c>
      <c r="C179" s="9" t="s">
        <v>532</v>
      </c>
      <c r="D179" s="27" t="s">
        <v>532</v>
      </c>
      <c r="E179" s="9" t="s">
        <v>120</v>
      </c>
      <c r="F179" s="15">
        <v>0</v>
      </c>
      <c r="G179" s="15">
        <f t="shared" si="5"/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f t="shared" si="4"/>
        <v>0</v>
      </c>
      <c r="R179" s="25">
        <f>IF(ISERROR(VLOOKUP($B179,[1]!Other_Amt,4,FALSE)),0,VLOOKUP($B179,[1]!Other_Amt,4,FALSE))</f>
        <v>0</v>
      </c>
    </row>
    <row r="180" spans="1:18" hidden="1" outlineLevel="2" x14ac:dyDescent="0.25">
      <c r="A180" s="9" t="s">
        <v>241</v>
      </c>
      <c r="B180" s="9" t="s">
        <v>240</v>
      </c>
      <c r="C180" s="9" t="s">
        <v>533</v>
      </c>
      <c r="D180" s="27" t="s">
        <v>533</v>
      </c>
      <c r="E180" s="9" t="s">
        <v>120</v>
      </c>
      <c r="F180" s="15">
        <v>0</v>
      </c>
      <c r="G180" s="15">
        <f t="shared" si="5"/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f t="shared" si="4"/>
        <v>0</v>
      </c>
      <c r="R180" s="25">
        <f>IF(ISERROR(VLOOKUP($B180,[1]!Other_Amt,4,FALSE)),0,VLOOKUP($B180,[1]!Other_Amt,4,FALSE))</f>
        <v>0</v>
      </c>
    </row>
    <row r="181" spans="1:18" outlineLevel="1" collapsed="1" x14ac:dyDescent="0.25">
      <c r="E181" s="11" t="s">
        <v>751</v>
      </c>
      <c r="F181" s="15">
        <f>SUBTOTAL(9,F172:F180)</f>
        <v>0</v>
      </c>
      <c r="G181" s="15">
        <f>SUBTOTAL(9,G172:G180)</f>
        <v>0</v>
      </c>
      <c r="H181" s="15">
        <f>SUBTOTAL(9,H172:H180)</f>
        <v>0</v>
      </c>
      <c r="I181" s="15">
        <f>SUBTOTAL(9,I172:I180)</f>
        <v>0</v>
      </c>
      <c r="J181" s="15">
        <f>SUBTOTAL(9,J172:J180)</f>
        <v>0</v>
      </c>
      <c r="K181" s="15">
        <f>SUBTOTAL(9,K172:K180)</f>
        <v>0</v>
      </c>
      <c r="L181" s="15">
        <f>SUBTOTAL(9,L172:L180)</f>
        <v>0</v>
      </c>
      <c r="M181" s="15">
        <f>SUBTOTAL(9,M172:M180)</f>
        <v>0</v>
      </c>
      <c r="N181" s="15">
        <f>SUBTOTAL(9,N172:N180)</f>
        <v>0</v>
      </c>
      <c r="O181" s="15">
        <f>SUBTOTAL(9,O172:O180)</f>
        <v>0</v>
      </c>
      <c r="P181" s="15">
        <f>SUBTOTAL(9,P172:P180)</f>
        <v>0</v>
      </c>
      <c r="Q181" s="15">
        <f>SUBTOTAL(9,Q172:Q180)</f>
        <v>0</v>
      </c>
      <c r="R181" s="25">
        <f>SUBTOTAL(9,R172:R180)</f>
        <v>0</v>
      </c>
    </row>
    <row r="182" spans="1:18" outlineLevel="1" x14ac:dyDescent="0.25">
      <c r="F182" s="15">
        <v>0</v>
      </c>
      <c r="G182" s="15">
        <f t="shared" si="5"/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f t="shared" si="4"/>
        <v>0</v>
      </c>
      <c r="R182" s="25">
        <f>IF(ISERROR(VLOOKUP($B182,[1]!Other_Amt,4,FALSE)),0,VLOOKUP($B182,[1]!Other_Amt,4,FALSE))</f>
        <v>0</v>
      </c>
    </row>
    <row r="183" spans="1:18" hidden="1" outlineLevel="2" x14ac:dyDescent="0.25">
      <c r="A183" s="9" t="s">
        <v>137</v>
      </c>
      <c r="B183" s="9" t="s">
        <v>534</v>
      </c>
      <c r="C183" s="9" t="s">
        <v>535</v>
      </c>
      <c r="D183" s="27" t="s">
        <v>535</v>
      </c>
      <c r="E183" s="9" t="s">
        <v>110</v>
      </c>
      <c r="F183" s="15">
        <v>6382.44</v>
      </c>
      <c r="G183" s="15">
        <f t="shared" si="5"/>
        <v>28691.140000000003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f t="shared" si="4"/>
        <v>0</v>
      </c>
      <c r="R183" s="25">
        <f>IF(ISERROR(VLOOKUP($B183,[1]!Other_Amt,4,FALSE)),0,VLOOKUP($B183,[1]!Other_Amt,4,FALSE))</f>
        <v>35073.58</v>
      </c>
    </row>
    <row r="184" spans="1:18" hidden="1" outlineLevel="2" x14ac:dyDescent="0.25">
      <c r="A184" s="9" t="s">
        <v>232</v>
      </c>
      <c r="B184" s="9" t="s">
        <v>536</v>
      </c>
      <c r="C184" s="9" t="s">
        <v>537</v>
      </c>
      <c r="D184" s="27" t="s">
        <v>537</v>
      </c>
      <c r="E184" s="9" t="s">
        <v>110</v>
      </c>
      <c r="F184" s="15">
        <v>0</v>
      </c>
      <c r="G184" s="15">
        <f t="shared" si="5"/>
        <v>-0.02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f t="shared" si="4"/>
        <v>0</v>
      </c>
      <c r="R184" s="25">
        <f>IF(ISERROR(VLOOKUP($B184,[1]!Other_Amt,4,FALSE)),0,VLOOKUP($B184,[1]!Other_Amt,4,FALSE))</f>
        <v>-0.02</v>
      </c>
    </row>
    <row r="185" spans="1:18" hidden="1" outlineLevel="2" x14ac:dyDescent="0.25">
      <c r="A185" s="9" t="s">
        <v>1</v>
      </c>
      <c r="B185" s="9" t="s">
        <v>538</v>
      </c>
      <c r="C185" s="9" t="s">
        <v>539</v>
      </c>
      <c r="D185" s="27" t="s">
        <v>539</v>
      </c>
      <c r="E185" s="9" t="s">
        <v>110</v>
      </c>
      <c r="F185" s="15">
        <v>71636.34</v>
      </c>
      <c r="G185" s="15">
        <f t="shared" si="5"/>
        <v>262405.07999999996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f t="shared" si="4"/>
        <v>0</v>
      </c>
      <c r="R185" s="25">
        <f>IF(ISERROR(VLOOKUP($B185,[1]!Other_Amt,4,FALSE)),0,VLOOKUP($B185,[1]!Other_Amt,4,FALSE))</f>
        <v>334041.42</v>
      </c>
    </row>
    <row r="186" spans="1:18" hidden="1" outlineLevel="2" x14ac:dyDescent="0.25">
      <c r="A186" s="9" t="s">
        <v>144</v>
      </c>
      <c r="B186" s="9" t="s">
        <v>540</v>
      </c>
      <c r="C186" s="9" t="s">
        <v>541</v>
      </c>
      <c r="D186" s="27" t="s">
        <v>541</v>
      </c>
      <c r="E186" s="9" t="s">
        <v>110</v>
      </c>
      <c r="F186" s="15">
        <v>34588.14</v>
      </c>
      <c r="G186" s="15">
        <f t="shared" si="5"/>
        <v>178609.93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f t="shared" si="4"/>
        <v>0</v>
      </c>
      <c r="R186" s="25">
        <f>IF(ISERROR(VLOOKUP($B186,[1]!Other_Amt,4,FALSE)),0,VLOOKUP($B186,[1]!Other_Amt,4,FALSE))</f>
        <v>213198.07</v>
      </c>
    </row>
    <row r="187" spans="1:18" hidden="1" outlineLevel="2" x14ac:dyDescent="0.25">
      <c r="A187" s="9" t="s">
        <v>2</v>
      </c>
      <c r="B187" s="9" t="s">
        <v>542</v>
      </c>
      <c r="C187" s="9" t="s">
        <v>543</v>
      </c>
      <c r="D187" s="27" t="s">
        <v>543</v>
      </c>
      <c r="E187" s="9" t="s">
        <v>110</v>
      </c>
      <c r="F187" s="15">
        <v>308616.21000000002</v>
      </c>
      <c r="G187" s="15">
        <f t="shared" si="5"/>
        <v>1737094.46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f t="shared" si="4"/>
        <v>0</v>
      </c>
      <c r="R187" s="25">
        <f>IF(ISERROR(VLOOKUP($B187,[1]!Other_Amt,4,FALSE)),0,VLOOKUP($B187,[1]!Other_Amt,4,FALSE))</f>
        <v>2045710.67</v>
      </c>
    </row>
    <row r="188" spans="1:18" hidden="1" outlineLevel="2" x14ac:dyDescent="0.25">
      <c r="A188" s="9" t="s">
        <v>3</v>
      </c>
      <c r="B188" s="9" t="s">
        <v>544</v>
      </c>
      <c r="C188" s="9" t="s">
        <v>545</v>
      </c>
      <c r="D188" s="27" t="s">
        <v>545</v>
      </c>
      <c r="E188" s="9" t="s">
        <v>110</v>
      </c>
      <c r="F188" s="15">
        <v>331.09</v>
      </c>
      <c r="G188" s="15">
        <f t="shared" si="5"/>
        <v>15170.25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f t="shared" si="4"/>
        <v>0</v>
      </c>
      <c r="R188" s="25">
        <f>IF(ISERROR(VLOOKUP($B188,[1]!Other_Amt,4,FALSE)),0,VLOOKUP($B188,[1]!Other_Amt,4,FALSE))</f>
        <v>15501.34</v>
      </c>
    </row>
    <row r="189" spans="1:18" hidden="1" outlineLevel="2" x14ac:dyDescent="0.25">
      <c r="A189" s="9" t="s">
        <v>242</v>
      </c>
      <c r="B189" s="9" t="s">
        <v>546</v>
      </c>
      <c r="C189" s="9" t="s">
        <v>547</v>
      </c>
      <c r="D189" s="27" t="s">
        <v>547</v>
      </c>
      <c r="E189" s="9" t="s">
        <v>110</v>
      </c>
      <c r="F189" s="15">
        <v>0</v>
      </c>
      <c r="G189" s="15">
        <f t="shared" si="5"/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f t="shared" si="4"/>
        <v>0</v>
      </c>
      <c r="R189" s="25">
        <f>IF(ISERROR(VLOOKUP($B189,[1]!Other_Amt,4,FALSE)),0,VLOOKUP($B189,[1]!Other_Amt,4,FALSE))</f>
        <v>0</v>
      </c>
    </row>
    <row r="190" spans="1:18" hidden="1" outlineLevel="2" x14ac:dyDescent="0.25">
      <c r="A190" s="9" t="s">
        <v>4</v>
      </c>
      <c r="B190" s="9" t="s">
        <v>548</v>
      </c>
      <c r="C190" s="9" t="s">
        <v>549</v>
      </c>
      <c r="D190" s="27" t="s">
        <v>549</v>
      </c>
      <c r="E190" s="9" t="s">
        <v>110</v>
      </c>
      <c r="F190" s="15">
        <v>305890.15999999997</v>
      </c>
      <c r="G190" s="15">
        <f t="shared" si="5"/>
        <v>1487358.9300000002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f t="shared" si="4"/>
        <v>0</v>
      </c>
      <c r="R190" s="25">
        <f>IF(ISERROR(VLOOKUP($B190,[1]!Other_Amt,4,FALSE)),0,VLOOKUP($B190,[1]!Other_Amt,4,FALSE))</f>
        <v>1793249.09</v>
      </c>
    </row>
    <row r="191" spans="1:18" hidden="1" outlineLevel="2" x14ac:dyDescent="0.25">
      <c r="A191" s="9" t="s">
        <v>217</v>
      </c>
      <c r="B191" s="9" t="s">
        <v>550</v>
      </c>
      <c r="C191" s="9" t="s">
        <v>551</v>
      </c>
      <c r="D191" s="27" t="s">
        <v>551</v>
      </c>
      <c r="E191" s="9" t="s">
        <v>110</v>
      </c>
      <c r="F191" s="15">
        <v>0</v>
      </c>
      <c r="G191" s="15">
        <f t="shared" si="5"/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f t="shared" si="4"/>
        <v>0</v>
      </c>
      <c r="R191" s="25">
        <f>IF(ISERROR(VLOOKUP($B191,[1]!Other_Amt,4,FALSE)),0,VLOOKUP($B191,[1]!Other_Amt,4,FALSE))</f>
        <v>0</v>
      </c>
    </row>
    <row r="192" spans="1:18" hidden="1" outlineLevel="2" x14ac:dyDescent="0.25">
      <c r="A192" s="9" t="s">
        <v>218</v>
      </c>
      <c r="B192" s="9" t="s">
        <v>552</v>
      </c>
      <c r="C192" s="9" t="s">
        <v>553</v>
      </c>
      <c r="D192" s="27" t="s">
        <v>553</v>
      </c>
      <c r="E192" s="9" t="s">
        <v>110</v>
      </c>
      <c r="F192" s="15">
        <v>0</v>
      </c>
      <c r="G192" s="15">
        <f t="shared" si="5"/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f t="shared" si="4"/>
        <v>0</v>
      </c>
      <c r="R192" s="25">
        <f>IF(ISERROR(VLOOKUP($B192,[1]!Other_Amt,4,FALSE)),0,VLOOKUP($B192,[1]!Other_Amt,4,FALSE))</f>
        <v>0</v>
      </c>
    </row>
    <row r="193" spans="1:18" hidden="1" outlineLevel="2" x14ac:dyDescent="0.25">
      <c r="A193" s="9" t="s">
        <v>5</v>
      </c>
      <c r="B193" s="9" t="s">
        <v>554</v>
      </c>
      <c r="C193" s="9" t="s">
        <v>555</v>
      </c>
      <c r="D193" s="27" t="s">
        <v>555</v>
      </c>
      <c r="E193" s="9" t="s">
        <v>110</v>
      </c>
      <c r="F193" s="15">
        <v>0</v>
      </c>
      <c r="G193" s="15">
        <f t="shared" si="5"/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f t="shared" si="4"/>
        <v>0</v>
      </c>
      <c r="R193" s="25">
        <f>IF(ISERROR(VLOOKUP($B193,[1]!Other_Amt,4,FALSE)),0,VLOOKUP($B193,[1]!Other_Amt,4,FALSE))</f>
        <v>0</v>
      </c>
    </row>
    <row r="194" spans="1:18" hidden="1" outlineLevel="2" x14ac:dyDescent="0.25">
      <c r="A194" s="9" t="s">
        <v>145</v>
      </c>
      <c r="B194" s="9" t="s">
        <v>556</v>
      </c>
      <c r="C194" s="9" t="s">
        <v>557</v>
      </c>
      <c r="D194" s="27" t="s">
        <v>557</v>
      </c>
      <c r="E194" s="9" t="s">
        <v>110</v>
      </c>
      <c r="F194" s="15">
        <v>0</v>
      </c>
      <c r="G194" s="15">
        <f t="shared" si="5"/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f t="shared" si="4"/>
        <v>0</v>
      </c>
      <c r="R194" s="25">
        <f>IF(ISERROR(VLOOKUP($B194,[1]!Other_Amt,4,FALSE)),0,VLOOKUP($B194,[1]!Other_Amt,4,FALSE))</f>
        <v>0</v>
      </c>
    </row>
    <row r="195" spans="1:18" hidden="1" outlineLevel="2" x14ac:dyDescent="0.25">
      <c r="A195" s="9" t="s">
        <v>219</v>
      </c>
      <c r="B195" s="9" t="s">
        <v>558</v>
      </c>
      <c r="C195" s="9" t="s">
        <v>559</v>
      </c>
      <c r="D195" s="27" t="s">
        <v>559</v>
      </c>
      <c r="E195" s="9" t="s">
        <v>110</v>
      </c>
      <c r="F195" s="15">
        <v>9899.24</v>
      </c>
      <c r="G195" s="15">
        <f t="shared" si="5"/>
        <v>1674.4500000000007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f t="shared" si="4"/>
        <v>0</v>
      </c>
      <c r="R195" s="25">
        <f>IF(ISERROR(VLOOKUP($B195,[1]!Other_Amt,4,FALSE)),0,VLOOKUP($B195,[1]!Other_Amt,4,FALSE))</f>
        <v>11573.69</v>
      </c>
    </row>
    <row r="196" spans="1:18" hidden="1" outlineLevel="2" x14ac:dyDescent="0.25">
      <c r="A196" s="9" t="s">
        <v>6</v>
      </c>
      <c r="B196" s="9" t="s">
        <v>560</v>
      </c>
      <c r="C196" s="9" t="s">
        <v>561</v>
      </c>
      <c r="D196" s="27" t="s">
        <v>561</v>
      </c>
      <c r="E196" s="9" t="s">
        <v>110</v>
      </c>
      <c r="F196" s="15">
        <v>1370.81</v>
      </c>
      <c r="G196" s="15">
        <f t="shared" si="5"/>
        <v>76762.320000000007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f t="shared" si="4"/>
        <v>0</v>
      </c>
      <c r="R196" s="25">
        <f>IF(ISERROR(VLOOKUP($B196,[1]!Other_Amt,4,FALSE)),0,VLOOKUP($B196,[1]!Other_Amt,4,FALSE))</f>
        <v>78133.13</v>
      </c>
    </row>
    <row r="197" spans="1:18" hidden="1" outlineLevel="2" x14ac:dyDescent="0.25">
      <c r="A197" s="9" t="s">
        <v>152</v>
      </c>
      <c r="B197" s="9" t="s">
        <v>562</v>
      </c>
      <c r="C197" s="9" t="s">
        <v>563</v>
      </c>
      <c r="D197" s="27" t="s">
        <v>563</v>
      </c>
      <c r="E197" s="9" t="s">
        <v>110</v>
      </c>
      <c r="F197" s="15">
        <v>4659.96</v>
      </c>
      <c r="G197" s="15">
        <f t="shared" si="5"/>
        <v>31449.32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f t="shared" si="4"/>
        <v>0</v>
      </c>
      <c r="R197" s="25">
        <f>IF(ISERROR(VLOOKUP($B197,[1]!Other_Amt,4,FALSE)),0,VLOOKUP($B197,[1]!Other_Amt,4,FALSE))</f>
        <v>36109.279999999999</v>
      </c>
    </row>
    <row r="198" spans="1:18" hidden="1" outlineLevel="2" x14ac:dyDescent="0.25">
      <c r="A198" s="9" t="s">
        <v>7</v>
      </c>
      <c r="B198" s="9" t="s">
        <v>564</v>
      </c>
      <c r="C198" s="9" t="s">
        <v>565</v>
      </c>
      <c r="D198" s="27" t="s">
        <v>565</v>
      </c>
      <c r="E198" s="9" t="s">
        <v>110</v>
      </c>
      <c r="F198" s="15">
        <v>1713.29</v>
      </c>
      <c r="G198" s="15">
        <f t="shared" si="5"/>
        <v>19330.48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f t="shared" si="4"/>
        <v>0</v>
      </c>
      <c r="R198" s="25">
        <f>IF(ISERROR(VLOOKUP($B198,[1]!Other_Amt,4,FALSE)),0,VLOOKUP($B198,[1]!Other_Amt,4,FALSE))</f>
        <v>21043.77</v>
      </c>
    </row>
    <row r="199" spans="1:18" hidden="1" outlineLevel="2" x14ac:dyDescent="0.25">
      <c r="A199" s="9" t="s">
        <v>8</v>
      </c>
      <c r="B199" s="9" t="s">
        <v>566</v>
      </c>
      <c r="C199" s="9" t="s">
        <v>567</v>
      </c>
      <c r="D199" s="27" t="s">
        <v>567</v>
      </c>
      <c r="E199" s="9" t="s">
        <v>110</v>
      </c>
      <c r="F199" s="15">
        <v>0</v>
      </c>
      <c r="G199" s="15">
        <f t="shared" si="5"/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f t="shared" si="4"/>
        <v>0</v>
      </c>
      <c r="R199" s="25">
        <f>IF(ISERROR(VLOOKUP($B199,[1]!Other_Amt,4,FALSE)),0,VLOOKUP($B199,[1]!Other_Amt,4,FALSE))</f>
        <v>0</v>
      </c>
    </row>
    <row r="200" spans="1:18" hidden="1" outlineLevel="2" x14ac:dyDescent="0.25">
      <c r="A200" s="9" t="s">
        <v>9</v>
      </c>
      <c r="B200" s="9" t="s">
        <v>568</v>
      </c>
      <c r="C200" s="9" t="s">
        <v>569</v>
      </c>
      <c r="D200" s="27" t="s">
        <v>569</v>
      </c>
      <c r="E200" s="9" t="s">
        <v>110</v>
      </c>
      <c r="F200" s="15">
        <v>129185.25</v>
      </c>
      <c r="G200" s="15">
        <f t="shared" si="5"/>
        <v>619555.53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f t="shared" si="4"/>
        <v>0</v>
      </c>
      <c r="R200" s="25">
        <f>IF(ISERROR(VLOOKUP($B200,[1]!Other_Amt,4,FALSE)),0,VLOOKUP($B200,[1]!Other_Amt,4,FALSE))</f>
        <v>748740.78</v>
      </c>
    </row>
    <row r="201" spans="1:18" hidden="1" outlineLevel="2" x14ac:dyDescent="0.25">
      <c r="A201" s="9" t="s">
        <v>732</v>
      </c>
      <c r="B201" s="9" t="s">
        <v>738</v>
      </c>
      <c r="C201" s="9" t="s">
        <v>733</v>
      </c>
      <c r="D201" s="27" t="s">
        <v>733</v>
      </c>
      <c r="E201" s="9" t="s">
        <v>110</v>
      </c>
      <c r="F201" s="15">
        <v>6853.66</v>
      </c>
      <c r="G201" s="15">
        <f t="shared" si="5"/>
        <v>45957.47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f t="shared" si="4"/>
        <v>0</v>
      </c>
      <c r="R201" s="25">
        <f>IF(ISERROR(VLOOKUP($B201,[1]!Other_Amt,4,FALSE)),0,VLOOKUP($B201,[1]!Other_Amt,4,FALSE))</f>
        <v>52811.13</v>
      </c>
    </row>
    <row r="202" spans="1:18" hidden="1" outlineLevel="2" x14ac:dyDescent="0.25">
      <c r="A202" s="9" t="s">
        <v>174</v>
      </c>
      <c r="B202" s="9" t="s">
        <v>570</v>
      </c>
      <c r="C202" s="9" t="s">
        <v>571</v>
      </c>
      <c r="D202" s="27" t="s">
        <v>571</v>
      </c>
      <c r="E202" s="9" t="s">
        <v>110</v>
      </c>
      <c r="F202" s="15">
        <v>0</v>
      </c>
      <c r="G202" s="15">
        <f t="shared" si="5"/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f t="shared" ref="Q202:Q264" si="6">R202-SUM(F202:P202)</f>
        <v>0</v>
      </c>
      <c r="R202" s="25">
        <f>IF(ISERROR(VLOOKUP($B202,[1]!Other_Amt,4,FALSE)),0,VLOOKUP($B202,[1]!Other_Amt,4,FALSE))</f>
        <v>0</v>
      </c>
    </row>
    <row r="203" spans="1:18" hidden="1" outlineLevel="2" x14ac:dyDescent="0.25">
      <c r="A203" s="9" t="s">
        <v>130</v>
      </c>
      <c r="B203" s="9" t="s">
        <v>572</v>
      </c>
      <c r="C203" s="9" t="s">
        <v>573</v>
      </c>
      <c r="D203" s="27" t="s">
        <v>573</v>
      </c>
      <c r="E203" s="9" t="s">
        <v>110</v>
      </c>
      <c r="F203" s="15">
        <v>0</v>
      </c>
      <c r="G203" s="15">
        <f t="shared" si="5"/>
        <v>360.96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f t="shared" si="6"/>
        <v>0</v>
      </c>
      <c r="R203" s="25">
        <f>IF(ISERROR(VLOOKUP($B203,[1]!Other_Amt,4,FALSE)),0,VLOOKUP($B203,[1]!Other_Amt,4,FALSE))</f>
        <v>360.96</v>
      </c>
    </row>
    <row r="204" spans="1:18" hidden="1" outlineLevel="2" x14ac:dyDescent="0.25">
      <c r="A204" s="9" t="s">
        <v>168</v>
      </c>
      <c r="B204" s="9" t="s">
        <v>574</v>
      </c>
      <c r="C204" s="9" t="s">
        <v>575</v>
      </c>
      <c r="D204" s="27" t="s">
        <v>575</v>
      </c>
      <c r="E204" s="9" t="s">
        <v>110</v>
      </c>
      <c r="F204" s="15">
        <v>214.08</v>
      </c>
      <c r="G204" s="15">
        <f t="shared" si="5"/>
        <v>1668.0800000000002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f t="shared" si="6"/>
        <v>0</v>
      </c>
      <c r="R204" s="25">
        <f>IF(ISERROR(VLOOKUP($B204,[1]!Other_Amt,4,FALSE)),0,VLOOKUP($B204,[1]!Other_Amt,4,FALSE))</f>
        <v>1882.16</v>
      </c>
    </row>
    <row r="205" spans="1:18" hidden="1" outlineLevel="2" x14ac:dyDescent="0.25">
      <c r="A205" s="9" t="s">
        <v>220</v>
      </c>
      <c r="B205" s="9" t="s">
        <v>576</v>
      </c>
      <c r="C205" s="9" t="s">
        <v>577</v>
      </c>
      <c r="D205" s="27" t="s">
        <v>577</v>
      </c>
      <c r="E205" s="9" t="s">
        <v>110</v>
      </c>
      <c r="F205" s="15">
        <v>0</v>
      </c>
      <c r="G205" s="15">
        <f t="shared" ref="G205:G262" si="7">R205-SUM(F205:F205)</f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f t="shared" si="6"/>
        <v>0</v>
      </c>
      <c r="R205" s="25">
        <f>IF(ISERROR(VLOOKUP($B205,[1]!Other_Amt,4,FALSE)),0,VLOOKUP($B205,[1]!Other_Amt,4,FALSE))</f>
        <v>0</v>
      </c>
    </row>
    <row r="206" spans="1:18" hidden="1" outlineLevel="2" x14ac:dyDescent="0.25">
      <c r="A206" s="9" t="s">
        <v>10</v>
      </c>
      <c r="B206" s="9" t="s">
        <v>578</v>
      </c>
      <c r="C206" s="9" t="s">
        <v>579</v>
      </c>
      <c r="D206" s="27" t="s">
        <v>579</v>
      </c>
      <c r="E206" s="9" t="s">
        <v>110</v>
      </c>
      <c r="F206" s="15">
        <v>0</v>
      </c>
      <c r="G206" s="15">
        <f t="shared" si="7"/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f t="shared" si="6"/>
        <v>0</v>
      </c>
      <c r="R206" s="25">
        <f>IF(ISERROR(VLOOKUP($B206,[1]!Other_Amt,4,FALSE)),0,VLOOKUP($B206,[1]!Other_Amt,4,FALSE))</f>
        <v>0</v>
      </c>
    </row>
    <row r="207" spans="1:18" hidden="1" outlineLevel="2" x14ac:dyDescent="0.25">
      <c r="A207" s="9" t="s">
        <v>11</v>
      </c>
      <c r="B207" s="9" t="s">
        <v>580</v>
      </c>
      <c r="C207" s="9" t="s">
        <v>581</v>
      </c>
      <c r="D207" s="27" t="s">
        <v>581</v>
      </c>
      <c r="E207" s="9" t="s">
        <v>110</v>
      </c>
      <c r="F207" s="15">
        <v>67954.740000000005</v>
      </c>
      <c r="G207" s="15">
        <f t="shared" si="7"/>
        <v>208175.46000000002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f t="shared" si="6"/>
        <v>0</v>
      </c>
      <c r="R207" s="25">
        <f>IF(ISERROR(VLOOKUP($B207,[1]!Other_Amt,4,FALSE)),0,VLOOKUP($B207,[1]!Other_Amt,4,FALSE))</f>
        <v>276130.2</v>
      </c>
    </row>
    <row r="208" spans="1:18" hidden="1" outlineLevel="2" x14ac:dyDescent="0.25">
      <c r="A208" s="9" t="s">
        <v>133</v>
      </c>
      <c r="B208" s="9" t="s">
        <v>582</v>
      </c>
      <c r="C208" s="9" t="s">
        <v>583</v>
      </c>
      <c r="D208" s="27" t="s">
        <v>583</v>
      </c>
      <c r="E208" s="9" t="s">
        <v>110</v>
      </c>
      <c r="F208" s="15">
        <v>0</v>
      </c>
      <c r="G208" s="15">
        <f t="shared" si="7"/>
        <v>3162.54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f t="shared" si="6"/>
        <v>0</v>
      </c>
      <c r="R208" s="25">
        <f>IF(ISERROR(VLOOKUP($B208,[1]!Other_Amt,4,FALSE)),0,VLOOKUP($B208,[1]!Other_Amt,4,FALSE))</f>
        <v>3162.54</v>
      </c>
    </row>
    <row r="209" spans="1:19" hidden="1" outlineLevel="2" x14ac:dyDescent="0.25">
      <c r="A209" s="9" t="s">
        <v>737</v>
      </c>
      <c r="B209" s="9" t="s">
        <v>739</v>
      </c>
      <c r="C209" s="9" t="s">
        <v>740</v>
      </c>
      <c r="D209" s="27" t="s">
        <v>740</v>
      </c>
      <c r="E209" s="9" t="s">
        <v>110</v>
      </c>
      <c r="F209" s="15">
        <v>575.16</v>
      </c>
      <c r="G209" s="15">
        <f t="shared" si="7"/>
        <v>84.800000000000068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f t="shared" si="6"/>
        <v>0</v>
      </c>
      <c r="R209" s="25">
        <f>IF(ISERROR(VLOOKUP($B209,[1]!Other_Amt,4,FALSE)),0,VLOOKUP($B209,[1]!Other_Amt,4,FALSE))</f>
        <v>659.96</v>
      </c>
    </row>
    <row r="210" spans="1:19" hidden="1" outlineLevel="2" x14ac:dyDescent="0.25">
      <c r="A210" s="9" t="s">
        <v>221</v>
      </c>
      <c r="B210" s="9" t="s">
        <v>584</v>
      </c>
      <c r="C210" s="9" t="s">
        <v>585</v>
      </c>
      <c r="D210" s="27" t="s">
        <v>585</v>
      </c>
      <c r="E210" s="9" t="s">
        <v>110</v>
      </c>
      <c r="F210" s="15">
        <v>0</v>
      </c>
      <c r="G210" s="15">
        <f t="shared" si="7"/>
        <v>498.64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f t="shared" si="6"/>
        <v>0</v>
      </c>
      <c r="R210" s="25">
        <f>IF(ISERROR(VLOOKUP($B210,[1]!Other_Amt,4,FALSE)),0,VLOOKUP($B210,[1]!Other_Amt,4,FALSE))</f>
        <v>498.64</v>
      </c>
    </row>
    <row r="211" spans="1:19" hidden="1" outlineLevel="2" x14ac:dyDescent="0.25">
      <c r="A211" s="9" t="s">
        <v>12</v>
      </c>
      <c r="B211" s="9" t="s">
        <v>586</v>
      </c>
      <c r="C211" s="9" t="s">
        <v>587</v>
      </c>
      <c r="D211" s="27" t="s">
        <v>587</v>
      </c>
      <c r="E211" s="9" t="s">
        <v>110</v>
      </c>
      <c r="F211" s="15">
        <v>220369.07</v>
      </c>
      <c r="G211" s="15">
        <f t="shared" si="7"/>
        <v>1269074.8999999999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f t="shared" si="6"/>
        <v>0</v>
      </c>
      <c r="R211" s="25">
        <f>IF(ISERROR(VLOOKUP($B211,[1]!Other_Amt,4,FALSE)),0,VLOOKUP($B211,[1]!Other_Amt,4,FALSE))</f>
        <v>1489443.97</v>
      </c>
    </row>
    <row r="212" spans="1:19" hidden="1" outlineLevel="2" x14ac:dyDescent="0.25">
      <c r="A212" s="9" t="s">
        <v>13</v>
      </c>
      <c r="B212" s="9" t="s">
        <v>588</v>
      </c>
      <c r="C212" s="9" t="s">
        <v>589</v>
      </c>
      <c r="D212" s="27" t="s">
        <v>589</v>
      </c>
      <c r="E212" s="9" t="s">
        <v>110</v>
      </c>
      <c r="F212" s="15">
        <v>193133.28</v>
      </c>
      <c r="G212" s="15">
        <f t="shared" si="7"/>
        <v>752911.87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f t="shared" si="6"/>
        <v>0</v>
      </c>
      <c r="R212" s="25">
        <f>IF(ISERROR(VLOOKUP($B212,[1]!Other_Amt,4,FALSE)),0,VLOOKUP($B212,[1]!Other_Amt,4,FALSE))</f>
        <v>946045.15</v>
      </c>
    </row>
    <row r="213" spans="1:19" hidden="1" outlineLevel="2" x14ac:dyDescent="0.25">
      <c r="A213" s="9" t="s">
        <v>14</v>
      </c>
      <c r="B213" s="9" t="s">
        <v>590</v>
      </c>
      <c r="C213" s="9" t="s">
        <v>591</v>
      </c>
      <c r="D213" s="27" t="s">
        <v>591</v>
      </c>
      <c r="E213" s="9" t="s">
        <v>110</v>
      </c>
      <c r="F213" s="15">
        <v>12116.67</v>
      </c>
      <c r="G213" s="15">
        <f t="shared" si="7"/>
        <v>69646.7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f t="shared" si="6"/>
        <v>0</v>
      </c>
      <c r="R213" s="25">
        <f>IF(ISERROR(VLOOKUP($B213,[1]!Other_Amt,4,FALSE)),0,VLOOKUP($B213,[1]!Other_Amt,4,FALSE))</f>
        <v>81763.37</v>
      </c>
    </row>
    <row r="214" spans="1:19" hidden="1" outlineLevel="2" x14ac:dyDescent="0.25">
      <c r="A214" s="9" t="s">
        <v>15</v>
      </c>
      <c r="B214" s="9" t="s">
        <v>592</v>
      </c>
      <c r="C214" s="9" t="s">
        <v>593</v>
      </c>
      <c r="D214" s="27" t="s">
        <v>593</v>
      </c>
      <c r="E214" s="9" t="s">
        <v>110</v>
      </c>
      <c r="F214" s="15">
        <v>9833.0400000000009</v>
      </c>
      <c r="G214" s="15">
        <f t="shared" si="7"/>
        <v>36927.519999999997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f t="shared" si="6"/>
        <v>0</v>
      </c>
      <c r="R214" s="25">
        <f>IF(ISERROR(VLOOKUP($B214,[1]!Other_Amt,4,FALSE)),0,VLOOKUP($B214,[1]!Other_Amt,4,FALSE))</f>
        <v>46760.56</v>
      </c>
    </row>
    <row r="215" spans="1:19" hidden="1" outlineLevel="2" x14ac:dyDescent="0.25">
      <c r="A215" s="9" t="s">
        <v>154</v>
      </c>
      <c r="B215" s="9" t="s">
        <v>594</v>
      </c>
      <c r="C215" s="9" t="s">
        <v>595</v>
      </c>
      <c r="D215" s="27" t="s">
        <v>595</v>
      </c>
      <c r="E215" s="9" t="s">
        <v>110</v>
      </c>
      <c r="F215" s="15">
        <v>0</v>
      </c>
      <c r="G215" s="15">
        <f t="shared" si="7"/>
        <v>6045.55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f t="shared" si="6"/>
        <v>0</v>
      </c>
      <c r="R215" s="25">
        <f>IF(ISERROR(VLOOKUP($B215,[1]!Other_Amt,4,FALSE)),0,VLOOKUP($B215,[1]!Other_Amt,4,FALSE))</f>
        <v>6045.55</v>
      </c>
    </row>
    <row r="216" spans="1:19" hidden="1" outlineLevel="2" x14ac:dyDescent="0.25">
      <c r="A216" s="9" t="s">
        <v>134</v>
      </c>
      <c r="B216" s="9" t="s">
        <v>596</v>
      </c>
      <c r="C216" s="9" t="s">
        <v>597</v>
      </c>
      <c r="D216" s="27" t="s">
        <v>597</v>
      </c>
      <c r="E216" s="9" t="s">
        <v>110</v>
      </c>
      <c r="F216" s="15">
        <v>20344.59</v>
      </c>
      <c r="G216" s="15">
        <f t="shared" si="7"/>
        <v>46707.320000000007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f t="shared" si="6"/>
        <v>0</v>
      </c>
      <c r="R216" s="25">
        <f>IF(ISERROR(VLOOKUP($B216,[1]!Other_Amt,4,FALSE)),0,VLOOKUP($B216,[1]!Other_Amt,4,FALSE))</f>
        <v>67051.91</v>
      </c>
    </row>
    <row r="217" spans="1:19" hidden="1" outlineLevel="2" x14ac:dyDescent="0.25">
      <c r="A217" s="9" t="s">
        <v>16</v>
      </c>
      <c r="B217" s="9" t="s">
        <v>598</v>
      </c>
      <c r="C217" s="9" t="s">
        <v>599</v>
      </c>
      <c r="D217" s="27" t="s">
        <v>599</v>
      </c>
      <c r="E217" s="9" t="s">
        <v>110</v>
      </c>
      <c r="F217" s="15">
        <v>0</v>
      </c>
      <c r="G217" s="15">
        <f t="shared" si="7"/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f t="shared" si="6"/>
        <v>0</v>
      </c>
      <c r="R217" s="25">
        <f>IF(ISERROR(VLOOKUP($B217,[1]!Other_Amt,4,FALSE)),0,VLOOKUP($B217,[1]!Other_Amt,4,FALSE))</f>
        <v>0</v>
      </c>
    </row>
    <row r="218" spans="1:19" hidden="1" outlineLevel="2" x14ac:dyDescent="0.25">
      <c r="A218" s="9" t="s">
        <v>17</v>
      </c>
      <c r="B218" s="9" t="s">
        <v>600</v>
      </c>
      <c r="C218" s="9" t="s">
        <v>601</v>
      </c>
      <c r="D218" s="27" t="s">
        <v>601</v>
      </c>
      <c r="E218" s="9" t="s">
        <v>110</v>
      </c>
      <c r="F218" s="15">
        <v>0</v>
      </c>
      <c r="G218" s="15">
        <f t="shared" si="7"/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f t="shared" si="6"/>
        <v>0</v>
      </c>
      <c r="R218" s="25">
        <f>IF(ISERROR(VLOOKUP($B218,[1]!Other_Amt,4,FALSE)),0,VLOOKUP($B218,[1]!Other_Amt,4,FALSE))</f>
        <v>0</v>
      </c>
    </row>
    <row r="219" spans="1:19" outlineLevel="1" collapsed="1" x14ac:dyDescent="0.25">
      <c r="E219" s="11" t="s">
        <v>752</v>
      </c>
      <c r="F219" s="15">
        <f>SUBTOTAL(9,F183:F218)</f>
        <v>1405667.2200000002</v>
      </c>
      <c r="G219" s="15">
        <f>SUBTOTAL(9,G183:G218)</f>
        <v>6899323.6799999988</v>
      </c>
      <c r="H219" s="15">
        <f>SUBTOTAL(9,H183:H218)</f>
        <v>0</v>
      </c>
      <c r="I219" s="15">
        <f>SUBTOTAL(9,I183:I218)</f>
        <v>0</v>
      </c>
      <c r="J219" s="15">
        <f>SUBTOTAL(9,J183:J218)</f>
        <v>0</v>
      </c>
      <c r="K219" s="15">
        <f>SUBTOTAL(9,K183:K218)</f>
        <v>0</v>
      </c>
      <c r="L219" s="15">
        <f>SUBTOTAL(9,L183:L218)</f>
        <v>0</v>
      </c>
      <c r="M219" s="15">
        <f>SUBTOTAL(9,M183:M218)</f>
        <v>0</v>
      </c>
      <c r="N219" s="15">
        <f>SUBTOTAL(9,N183:N218)</f>
        <v>0</v>
      </c>
      <c r="O219" s="15">
        <f>SUBTOTAL(9,O183:O218)</f>
        <v>0</v>
      </c>
      <c r="P219" s="15">
        <f>SUBTOTAL(9,P183:P218)</f>
        <v>0</v>
      </c>
      <c r="Q219" s="15">
        <f>SUBTOTAL(9,Q183:Q218)</f>
        <v>0</v>
      </c>
      <c r="R219" s="25">
        <f>SUBTOTAL(9,R183:R218)</f>
        <v>8304990.8999999994</v>
      </c>
    </row>
    <row r="220" spans="1:19" outlineLevel="1" x14ac:dyDescent="0.25">
      <c r="F220" s="15">
        <v>0</v>
      </c>
      <c r="G220" s="15">
        <f t="shared" si="7"/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f t="shared" si="6"/>
        <v>0</v>
      </c>
      <c r="R220" s="25">
        <f>IF(ISERROR(VLOOKUP($B220,[1]!Other_Amt,4,FALSE)),0,VLOOKUP($B220,[1]!Other_Amt,4,FALSE))</f>
        <v>0</v>
      </c>
    </row>
    <row r="221" spans="1:19" hidden="1" outlineLevel="2" x14ac:dyDescent="0.25">
      <c r="A221" s="9" t="s">
        <v>695</v>
      </c>
      <c r="B221" s="9" t="str">
        <f t="shared" ref="B221:B222" si="8">LEFT(A221,5)</f>
        <v>30001</v>
      </c>
      <c r="C221" s="9" t="str">
        <f>MID(A221,7,35)</f>
        <v>HS-Biocomplexity Initiative</v>
      </c>
      <c r="D221" s="35" t="str">
        <f>C221</f>
        <v>HS-Biocomplexity Initiative</v>
      </c>
      <c r="E221" s="39" t="s">
        <v>126</v>
      </c>
      <c r="F221" s="15">
        <v>0</v>
      </c>
      <c r="G221" s="15">
        <f t="shared" si="7"/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f t="shared" si="6"/>
        <v>0</v>
      </c>
      <c r="R221" s="25">
        <f>IF(ISERROR(VLOOKUP($B221,[1]!Other_Amt,4,FALSE)),0,VLOOKUP($B221,[1]!Other_Amt,4,FALSE))</f>
        <v>0</v>
      </c>
      <c r="S221" s="23"/>
    </row>
    <row r="222" spans="1:19" hidden="1" outlineLevel="2" x14ac:dyDescent="0.25">
      <c r="A222" s="9" t="s">
        <v>700</v>
      </c>
      <c r="B222" s="9" t="str">
        <f t="shared" si="8"/>
        <v>30002</v>
      </c>
      <c r="C222" s="9" t="str">
        <f>MID(A222,7,35)</f>
        <v>PV-Data Science Institute</v>
      </c>
      <c r="D222" s="35" t="str">
        <f>C222</f>
        <v>PV-Data Science Institute</v>
      </c>
      <c r="E222" s="39" t="s">
        <v>126</v>
      </c>
      <c r="F222" s="15">
        <v>0</v>
      </c>
      <c r="G222" s="15">
        <f t="shared" si="7"/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f t="shared" si="6"/>
        <v>0</v>
      </c>
      <c r="R222" s="25">
        <f>IF(ISERROR(VLOOKUP($B222,[1]!Other_Amt,4,FALSE)),0,VLOOKUP($B222,[1]!Other_Amt,4,FALSE))</f>
        <v>0</v>
      </c>
      <c r="S222" s="23"/>
    </row>
    <row r="223" spans="1:19" hidden="1" outlineLevel="2" x14ac:dyDescent="0.25">
      <c r="A223" s="9" t="s">
        <v>222</v>
      </c>
      <c r="B223" s="9" t="s">
        <v>602</v>
      </c>
      <c r="C223" s="9" t="s">
        <v>223</v>
      </c>
      <c r="D223" s="27" t="s">
        <v>223</v>
      </c>
      <c r="E223" s="9" t="s">
        <v>126</v>
      </c>
      <c r="F223" s="15">
        <v>0</v>
      </c>
      <c r="G223" s="15">
        <f t="shared" si="7"/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f t="shared" si="6"/>
        <v>0</v>
      </c>
      <c r="R223" s="25">
        <f>IF(ISERROR(VLOOKUP($B223,[1]!Other_Amt,4,FALSE)),0,VLOOKUP($B223,[1]!Other_Amt,4,FALSE))</f>
        <v>0</v>
      </c>
    </row>
    <row r="224" spans="1:19" hidden="1" outlineLevel="2" x14ac:dyDescent="0.25">
      <c r="A224" s="9" t="s">
        <v>237</v>
      </c>
      <c r="B224" s="9" t="s">
        <v>603</v>
      </c>
      <c r="C224" s="9" t="s">
        <v>223</v>
      </c>
      <c r="D224" s="27" t="s">
        <v>223</v>
      </c>
      <c r="E224" s="9" t="s">
        <v>126</v>
      </c>
      <c r="F224" s="15">
        <v>0</v>
      </c>
      <c r="G224" s="15">
        <f t="shared" si="7"/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f t="shared" si="6"/>
        <v>0</v>
      </c>
      <c r="R224" s="25">
        <f>IF(ISERROR(VLOOKUP($B224,[1]!Other_Amt,4,FALSE)),0,VLOOKUP($B224,[1]!Other_Amt,4,FALSE))</f>
        <v>0</v>
      </c>
    </row>
    <row r="225" spans="1:18" hidden="1" outlineLevel="2" x14ac:dyDescent="0.25">
      <c r="A225" s="9" t="s">
        <v>664</v>
      </c>
      <c r="B225" s="9" t="s">
        <v>665</v>
      </c>
      <c r="C225" s="9" t="s">
        <v>223</v>
      </c>
      <c r="D225" s="27" t="s">
        <v>223</v>
      </c>
      <c r="E225" s="9" t="s">
        <v>126</v>
      </c>
      <c r="F225" s="15">
        <v>0</v>
      </c>
      <c r="G225" s="15">
        <f t="shared" si="7"/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f t="shared" si="6"/>
        <v>0</v>
      </c>
      <c r="R225" s="25">
        <f>IF(ISERROR(VLOOKUP($B225,[1]!Other_Amt,4,FALSE)),0,VLOOKUP($B225,[1]!Other_Amt,4,FALSE))</f>
        <v>0</v>
      </c>
    </row>
    <row r="226" spans="1:18" hidden="1" outlineLevel="2" x14ac:dyDescent="0.25">
      <c r="A226" s="9" t="s">
        <v>681</v>
      </c>
      <c r="B226" s="9" t="s">
        <v>682</v>
      </c>
      <c r="C226" s="9" t="s">
        <v>223</v>
      </c>
      <c r="D226" s="27" t="s">
        <v>223</v>
      </c>
      <c r="E226" s="9" t="s">
        <v>126</v>
      </c>
      <c r="F226" s="15">
        <v>0</v>
      </c>
      <c r="G226" s="15">
        <f t="shared" si="7"/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f t="shared" si="6"/>
        <v>0</v>
      </c>
      <c r="R226" s="25">
        <f>IF(ISERROR(VLOOKUP($B226,[1]!Other_Amt,4,FALSE)),0,VLOOKUP($B226,[1]!Other_Amt,4,FALSE))</f>
        <v>0</v>
      </c>
    </row>
    <row r="227" spans="1:18" hidden="1" outlineLevel="2" x14ac:dyDescent="0.25">
      <c r="A227" s="9" t="s">
        <v>246</v>
      </c>
      <c r="B227" s="9" t="s">
        <v>604</v>
      </c>
      <c r="C227" s="9" t="s">
        <v>223</v>
      </c>
      <c r="D227" s="27" t="s">
        <v>223</v>
      </c>
      <c r="E227" s="9" t="s">
        <v>126</v>
      </c>
      <c r="F227" s="15">
        <v>0</v>
      </c>
      <c r="G227" s="15">
        <f t="shared" si="7"/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f t="shared" si="6"/>
        <v>0</v>
      </c>
      <c r="R227" s="25">
        <f>IF(ISERROR(VLOOKUP($B227,[1]!Other_Amt,4,FALSE)),0,VLOOKUP($B227,[1]!Other_Amt,4,FALSE))</f>
        <v>0</v>
      </c>
    </row>
    <row r="228" spans="1:18" hidden="1" outlineLevel="2" x14ac:dyDescent="0.25">
      <c r="A228" s="9" t="s">
        <v>663</v>
      </c>
      <c r="B228" s="9" t="s">
        <v>691</v>
      </c>
      <c r="C228" s="9" t="s">
        <v>223</v>
      </c>
      <c r="D228" s="27" t="s">
        <v>223</v>
      </c>
      <c r="E228" s="9" t="s">
        <v>126</v>
      </c>
      <c r="F228" s="15">
        <v>0</v>
      </c>
      <c r="G228" s="15">
        <f t="shared" si="7"/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f t="shared" si="6"/>
        <v>0</v>
      </c>
      <c r="R228" s="25">
        <f>IF(ISERROR(VLOOKUP($B228,[1]!Other_Amt,4,FALSE)),0,VLOOKUP($B228,[1]!Other_Amt,4,FALSE))</f>
        <v>0</v>
      </c>
    </row>
    <row r="229" spans="1:18" hidden="1" outlineLevel="2" x14ac:dyDescent="0.25">
      <c r="A229" s="9" t="s">
        <v>690</v>
      </c>
      <c r="B229" s="9" t="s">
        <v>692</v>
      </c>
      <c r="C229" s="9" t="s">
        <v>223</v>
      </c>
      <c r="D229" s="27" t="s">
        <v>223</v>
      </c>
      <c r="E229" s="9" t="s">
        <v>126</v>
      </c>
      <c r="F229" s="15">
        <v>0</v>
      </c>
      <c r="G229" s="15">
        <f t="shared" si="7"/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f t="shared" si="6"/>
        <v>0</v>
      </c>
      <c r="R229" s="25">
        <f>IF(ISERROR(VLOOKUP($B229,[1]!Other_Amt,4,FALSE)),0,VLOOKUP($B229,[1]!Other_Amt,4,FALSE))</f>
        <v>0</v>
      </c>
    </row>
    <row r="230" spans="1:18" hidden="1" outlineLevel="2" x14ac:dyDescent="0.25">
      <c r="A230" s="9" t="s">
        <v>224</v>
      </c>
      <c r="B230" s="9" t="s">
        <v>605</v>
      </c>
      <c r="C230" s="9" t="s">
        <v>606</v>
      </c>
      <c r="D230" s="27" t="s">
        <v>125</v>
      </c>
      <c r="E230" s="9" t="s">
        <v>126</v>
      </c>
      <c r="F230" s="15">
        <v>0</v>
      </c>
      <c r="G230" s="15">
        <f t="shared" si="7"/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f t="shared" si="6"/>
        <v>0</v>
      </c>
      <c r="R230" s="25">
        <f>IF(ISERROR(VLOOKUP($B230,[1]!Other_Amt,4,FALSE)),0,VLOOKUP($B230,[1]!Other_Amt,4,FALSE))</f>
        <v>0</v>
      </c>
    </row>
    <row r="231" spans="1:18" hidden="1" outlineLevel="2" x14ac:dyDescent="0.25">
      <c r="A231" s="9" t="s">
        <v>180</v>
      </c>
      <c r="B231" s="9" t="s">
        <v>607</v>
      </c>
      <c r="C231" s="9" t="s">
        <v>608</v>
      </c>
      <c r="D231" s="27" t="s">
        <v>608</v>
      </c>
      <c r="E231" s="9" t="s">
        <v>126</v>
      </c>
      <c r="F231" s="15">
        <v>0</v>
      </c>
      <c r="G231" s="15">
        <f t="shared" si="7"/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f t="shared" si="6"/>
        <v>0</v>
      </c>
      <c r="R231" s="25">
        <f>IF(ISERROR(VLOOKUP($B231,[1]!Other_Amt,4,FALSE)),0,VLOOKUP($B231,[1]!Other_Amt,4,FALSE))</f>
        <v>0</v>
      </c>
    </row>
    <row r="232" spans="1:18" hidden="1" outlineLevel="2" x14ac:dyDescent="0.25">
      <c r="A232" s="9" t="s">
        <v>181</v>
      </c>
      <c r="B232" s="9" t="s">
        <v>609</v>
      </c>
      <c r="C232" s="9" t="s">
        <v>610</v>
      </c>
      <c r="D232" s="27" t="s">
        <v>610</v>
      </c>
      <c r="E232" s="9" t="s">
        <v>126</v>
      </c>
      <c r="F232" s="15">
        <v>0</v>
      </c>
      <c r="G232" s="15">
        <f t="shared" si="7"/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f t="shared" si="6"/>
        <v>0</v>
      </c>
      <c r="R232" s="25">
        <f>IF(ISERROR(VLOOKUP($B232,[1]!Other_Amt,4,FALSE)),0,VLOOKUP($B232,[1]!Other_Amt,4,FALSE))</f>
        <v>0</v>
      </c>
    </row>
    <row r="233" spans="1:18" hidden="1" outlineLevel="2" x14ac:dyDescent="0.25">
      <c r="A233" s="9" t="s">
        <v>170</v>
      </c>
      <c r="B233" s="9" t="s">
        <v>611</v>
      </c>
      <c r="C233" s="9" t="s">
        <v>612</v>
      </c>
      <c r="D233" s="27" t="s">
        <v>612</v>
      </c>
      <c r="E233" s="9" t="s">
        <v>126</v>
      </c>
      <c r="F233" s="15">
        <v>0</v>
      </c>
      <c r="G233" s="15">
        <f t="shared" si="7"/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f t="shared" si="6"/>
        <v>0</v>
      </c>
      <c r="R233" s="25">
        <f>IF(ISERROR(VLOOKUP($B233,[1]!Other_Amt,4,FALSE)),0,VLOOKUP($B233,[1]!Other_Amt,4,FALSE))</f>
        <v>0</v>
      </c>
    </row>
    <row r="234" spans="1:18" hidden="1" outlineLevel="2" x14ac:dyDescent="0.25">
      <c r="A234" s="9" t="s">
        <v>148</v>
      </c>
      <c r="B234" s="9" t="s">
        <v>613</v>
      </c>
      <c r="C234" s="9" t="s">
        <v>614</v>
      </c>
      <c r="D234" s="27" t="s">
        <v>614</v>
      </c>
      <c r="E234" s="9" t="s">
        <v>126</v>
      </c>
      <c r="F234" s="15">
        <v>0</v>
      </c>
      <c r="G234" s="15">
        <f t="shared" si="7"/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f t="shared" si="6"/>
        <v>0</v>
      </c>
      <c r="R234" s="25">
        <f>IF(ISERROR(VLOOKUP($B234,[1]!Other_Amt,4,FALSE)),0,VLOOKUP($B234,[1]!Other_Amt,4,FALSE))</f>
        <v>0</v>
      </c>
    </row>
    <row r="235" spans="1:18" hidden="1" outlineLevel="2" x14ac:dyDescent="0.25">
      <c r="A235" s="9" t="s">
        <v>100</v>
      </c>
      <c r="B235" s="9" t="s">
        <v>615</v>
      </c>
      <c r="C235" s="9" t="s">
        <v>616</v>
      </c>
      <c r="D235" s="27" t="s">
        <v>616</v>
      </c>
      <c r="E235" s="9" t="s">
        <v>126</v>
      </c>
      <c r="F235" s="15">
        <v>0</v>
      </c>
      <c r="G235" s="15">
        <f t="shared" si="7"/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f t="shared" si="6"/>
        <v>0</v>
      </c>
      <c r="R235" s="25">
        <f>IF(ISERROR(VLOOKUP($B235,[1]!Other_Amt,4,FALSE)),0,VLOOKUP($B235,[1]!Other_Amt,4,FALSE))</f>
        <v>0</v>
      </c>
    </row>
    <row r="236" spans="1:18" hidden="1" outlineLevel="2" x14ac:dyDescent="0.25">
      <c r="A236" s="9" t="s">
        <v>136</v>
      </c>
      <c r="B236" s="9" t="s">
        <v>617</v>
      </c>
      <c r="C236" s="9" t="s">
        <v>618</v>
      </c>
      <c r="D236" s="27" t="s">
        <v>618</v>
      </c>
      <c r="E236" s="9" t="s">
        <v>126</v>
      </c>
      <c r="F236" s="15">
        <v>0</v>
      </c>
      <c r="G236" s="15">
        <f t="shared" si="7"/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f t="shared" si="6"/>
        <v>0</v>
      </c>
      <c r="R236" s="25">
        <f>IF(ISERROR(VLOOKUP($B236,[1]!Other_Amt,4,FALSE)),0,VLOOKUP($B236,[1]!Other_Amt,4,FALSE))</f>
        <v>0</v>
      </c>
    </row>
    <row r="237" spans="1:18" hidden="1" outlineLevel="2" x14ac:dyDescent="0.25">
      <c r="A237" s="9" t="s">
        <v>225</v>
      </c>
      <c r="B237" s="9" t="s">
        <v>619</v>
      </c>
      <c r="C237" s="9" t="s">
        <v>620</v>
      </c>
      <c r="D237" s="27" t="s">
        <v>620</v>
      </c>
      <c r="E237" s="9" t="s">
        <v>126</v>
      </c>
      <c r="F237" s="15">
        <v>0</v>
      </c>
      <c r="G237" s="15">
        <f t="shared" si="7"/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f t="shared" si="6"/>
        <v>0</v>
      </c>
      <c r="R237" s="25">
        <f>IF(ISERROR(VLOOKUP($B237,[1]!Other_Amt,4,FALSE)),0,VLOOKUP($B237,[1]!Other_Amt,4,FALSE))</f>
        <v>0</v>
      </c>
    </row>
    <row r="238" spans="1:18" hidden="1" outlineLevel="2" x14ac:dyDescent="0.25">
      <c r="A238" s="9" t="s">
        <v>233</v>
      </c>
      <c r="B238" s="9" t="s">
        <v>621</v>
      </c>
      <c r="C238" s="9" t="s">
        <v>622</v>
      </c>
      <c r="D238" s="27" t="s">
        <v>622</v>
      </c>
      <c r="E238" s="9" t="s">
        <v>126</v>
      </c>
      <c r="F238" s="15">
        <v>0</v>
      </c>
      <c r="G238" s="15">
        <f t="shared" si="7"/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f t="shared" si="6"/>
        <v>0</v>
      </c>
      <c r="R238" s="25">
        <f>IF(ISERROR(VLOOKUP($B238,[1]!Other_Amt,4,FALSE)),0,VLOOKUP($B238,[1]!Other_Amt,4,FALSE))</f>
        <v>0</v>
      </c>
    </row>
    <row r="239" spans="1:18" hidden="1" outlineLevel="2" x14ac:dyDescent="0.25">
      <c r="A239" s="9" t="s">
        <v>226</v>
      </c>
      <c r="B239" s="9" t="s">
        <v>623</v>
      </c>
      <c r="C239" s="9" t="s">
        <v>624</v>
      </c>
      <c r="D239" s="27" t="s">
        <v>624</v>
      </c>
      <c r="E239" s="9" t="s">
        <v>126</v>
      </c>
      <c r="F239" s="15">
        <v>0</v>
      </c>
      <c r="G239" s="15">
        <f t="shared" si="7"/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f t="shared" si="6"/>
        <v>0</v>
      </c>
      <c r="R239" s="25">
        <f>IF(ISERROR(VLOOKUP($B239,[1]!Other_Amt,4,FALSE)),0,VLOOKUP($B239,[1]!Other_Amt,4,FALSE))</f>
        <v>0</v>
      </c>
    </row>
    <row r="240" spans="1:18" hidden="1" outlineLevel="2" x14ac:dyDescent="0.25">
      <c r="A240" s="9" t="s">
        <v>671</v>
      </c>
      <c r="B240" s="9" t="s">
        <v>672</v>
      </c>
      <c r="C240" s="9" t="s">
        <v>624</v>
      </c>
      <c r="D240" s="27" t="s">
        <v>624</v>
      </c>
      <c r="E240" s="9" t="s">
        <v>126</v>
      </c>
      <c r="F240" s="15">
        <v>0</v>
      </c>
      <c r="G240" s="15">
        <f t="shared" si="7"/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f t="shared" si="6"/>
        <v>0</v>
      </c>
      <c r="R240" s="25">
        <f>IF(ISERROR(VLOOKUP($B240,[1]!Other_Amt,4,FALSE)),0,VLOOKUP($B240,[1]!Other_Amt,4,FALSE))</f>
        <v>0</v>
      </c>
    </row>
    <row r="241" spans="1:18" hidden="1" outlineLevel="2" x14ac:dyDescent="0.25">
      <c r="A241" s="9" t="s">
        <v>227</v>
      </c>
      <c r="B241" s="9" t="s">
        <v>625</v>
      </c>
      <c r="C241" s="9" t="s">
        <v>626</v>
      </c>
      <c r="D241" s="27" t="s">
        <v>626</v>
      </c>
      <c r="E241" s="9" t="s">
        <v>126</v>
      </c>
      <c r="F241" s="15">
        <v>0</v>
      </c>
      <c r="G241" s="15">
        <f t="shared" si="7"/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f t="shared" si="6"/>
        <v>0</v>
      </c>
      <c r="R241" s="25">
        <f>IF(ISERROR(VLOOKUP($B241,[1]!Other_Amt,4,FALSE)),0,VLOOKUP($B241,[1]!Other_Amt,4,FALSE))</f>
        <v>0</v>
      </c>
    </row>
    <row r="242" spans="1:18" hidden="1" outlineLevel="2" x14ac:dyDescent="0.25">
      <c r="A242" s="9" t="s">
        <v>228</v>
      </c>
      <c r="B242" s="9" t="s">
        <v>627</v>
      </c>
      <c r="C242" s="9" t="s">
        <v>628</v>
      </c>
      <c r="D242" s="27" t="s">
        <v>628</v>
      </c>
      <c r="E242" s="9" t="s">
        <v>126</v>
      </c>
      <c r="F242" s="15">
        <v>0</v>
      </c>
      <c r="G242" s="15">
        <f t="shared" si="7"/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f t="shared" si="6"/>
        <v>0</v>
      </c>
      <c r="R242" s="25">
        <f>IF(ISERROR(VLOOKUP($B242,[1]!Other_Amt,4,FALSE)),0,VLOOKUP($B242,[1]!Other_Amt,4,FALSE))</f>
        <v>0</v>
      </c>
    </row>
    <row r="243" spans="1:18" hidden="1" outlineLevel="2" x14ac:dyDescent="0.25">
      <c r="A243" s="9" t="s">
        <v>229</v>
      </c>
      <c r="B243" s="9" t="s">
        <v>629</v>
      </c>
      <c r="C243" s="9" t="s">
        <v>630</v>
      </c>
      <c r="D243" s="27" t="s">
        <v>630</v>
      </c>
      <c r="E243" s="9" t="s">
        <v>126</v>
      </c>
      <c r="F243" s="15">
        <v>0</v>
      </c>
      <c r="G243" s="15">
        <f t="shared" si="7"/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f t="shared" si="6"/>
        <v>0</v>
      </c>
      <c r="R243" s="25">
        <f>IF(ISERROR(VLOOKUP($B243,[1]!Other_Amt,4,FALSE)),0,VLOOKUP($B243,[1]!Other_Amt,4,FALSE))</f>
        <v>0</v>
      </c>
    </row>
    <row r="244" spans="1:18" hidden="1" outlineLevel="2" x14ac:dyDescent="0.25">
      <c r="A244" s="9" t="s">
        <v>164</v>
      </c>
      <c r="B244" s="9" t="s">
        <v>631</v>
      </c>
      <c r="C244" s="9" t="s">
        <v>632</v>
      </c>
      <c r="D244" s="27" t="s">
        <v>632</v>
      </c>
      <c r="E244" s="9" t="s">
        <v>126</v>
      </c>
      <c r="F244" s="15">
        <v>0</v>
      </c>
      <c r="G244" s="15">
        <f t="shared" si="7"/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f t="shared" si="6"/>
        <v>0</v>
      </c>
      <c r="R244" s="25">
        <f>IF(ISERROR(VLOOKUP($B244,[1]!Other_Amt,4,FALSE)),0,VLOOKUP($B244,[1]!Other_Amt,4,FALSE))</f>
        <v>0</v>
      </c>
    </row>
    <row r="245" spans="1:18" hidden="1" outlineLevel="2" x14ac:dyDescent="0.25">
      <c r="A245" s="9" t="s">
        <v>230</v>
      </c>
      <c r="B245" s="9" t="s">
        <v>633</v>
      </c>
      <c r="C245" s="9" t="s">
        <v>634</v>
      </c>
      <c r="D245" s="27" t="s">
        <v>634</v>
      </c>
      <c r="E245" s="9" t="s">
        <v>126</v>
      </c>
      <c r="F245" s="15">
        <v>0</v>
      </c>
      <c r="G245" s="15">
        <f t="shared" si="7"/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f t="shared" si="6"/>
        <v>0</v>
      </c>
      <c r="R245" s="25">
        <f>IF(ISERROR(VLOOKUP($B245,[1]!Other_Amt,4,FALSE)),0,VLOOKUP($B245,[1]!Other_Amt,4,FALSE))</f>
        <v>0</v>
      </c>
    </row>
    <row r="246" spans="1:18" hidden="1" outlineLevel="2" x14ac:dyDescent="0.25">
      <c r="A246" s="9" t="s">
        <v>101</v>
      </c>
      <c r="B246" s="9" t="s">
        <v>635</v>
      </c>
      <c r="C246" s="9" t="s">
        <v>636</v>
      </c>
      <c r="D246" s="27" t="s">
        <v>636</v>
      </c>
      <c r="E246" s="9" t="s">
        <v>126</v>
      </c>
      <c r="F246" s="15">
        <v>0</v>
      </c>
      <c r="G246" s="15">
        <f t="shared" si="7"/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f t="shared" si="6"/>
        <v>0</v>
      </c>
      <c r="R246" s="25">
        <f>IF(ISERROR(VLOOKUP($B246,[1]!Other_Amt,4,FALSE)),0,VLOOKUP($B246,[1]!Other_Amt,4,FALSE))</f>
        <v>0</v>
      </c>
    </row>
    <row r="247" spans="1:18" hidden="1" outlineLevel="2" x14ac:dyDescent="0.25">
      <c r="A247" s="9" t="s">
        <v>238</v>
      </c>
      <c r="B247" s="9" t="s">
        <v>637</v>
      </c>
      <c r="C247" s="9" t="s">
        <v>638</v>
      </c>
      <c r="D247" s="27" t="s">
        <v>638</v>
      </c>
      <c r="E247" s="9" t="s">
        <v>126</v>
      </c>
      <c r="F247" s="15">
        <v>0</v>
      </c>
      <c r="G247" s="15">
        <f t="shared" si="7"/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f t="shared" si="6"/>
        <v>0</v>
      </c>
      <c r="R247" s="25">
        <f>IF(ISERROR(VLOOKUP($B247,[1]!Other_Amt,4,FALSE)),0,VLOOKUP($B247,[1]!Other_Amt,4,FALSE))</f>
        <v>0</v>
      </c>
    </row>
    <row r="248" spans="1:18" hidden="1" outlineLevel="2" x14ac:dyDescent="0.25">
      <c r="A248" s="9" t="str">
        <f>Recoveries!A248</f>
        <v>31020 PV-Vice Prov-Acad Affairs</v>
      </c>
      <c r="B248" s="9" t="str">
        <f>'Deans Dist'!B248</f>
        <v>31020</v>
      </c>
      <c r="C248" s="9" t="str">
        <f>Recoveries!C248</f>
        <v>PV-Vice Prov-Acad Affairs</v>
      </c>
      <c r="D248" s="27" t="str">
        <f>Recoveries!D248</f>
        <v>PV-Vice Prov-Acad Affairs</v>
      </c>
      <c r="E248" s="9" t="s">
        <v>126</v>
      </c>
      <c r="F248" s="15">
        <v>0</v>
      </c>
      <c r="G248" s="15">
        <f t="shared" si="7"/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f t="shared" si="6"/>
        <v>0</v>
      </c>
      <c r="R248" s="25">
        <f>IF(ISERROR(VLOOKUP($B248,[1]!Other_Amt,4,FALSE)),0,VLOOKUP($B248,[1]!Other_Amt,4,FALSE))</f>
        <v>0</v>
      </c>
    </row>
    <row r="249" spans="1:18" hidden="1" outlineLevel="2" x14ac:dyDescent="0.25">
      <c r="A249" s="9" t="s">
        <v>231</v>
      </c>
      <c r="B249" s="9" t="s">
        <v>639</v>
      </c>
      <c r="C249" s="9" t="s">
        <v>640</v>
      </c>
      <c r="D249" s="27" t="s">
        <v>640</v>
      </c>
      <c r="E249" s="9" t="s">
        <v>126</v>
      </c>
      <c r="F249" s="15">
        <v>0</v>
      </c>
      <c r="G249" s="15">
        <f t="shared" si="7"/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f t="shared" si="6"/>
        <v>0</v>
      </c>
      <c r="R249" s="25">
        <f>IF(ISERROR(VLOOKUP($B249,[1]!Other_Amt,4,FALSE)),0,VLOOKUP($B249,[1]!Other_Amt,4,FALSE))</f>
        <v>0</v>
      </c>
    </row>
    <row r="250" spans="1:18" hidden="1" outlineLevel="2" x14ac:dyDescent="0.25">
      <c r="A250" s="9" t="s">
        <v>155</v>
      </c>
      <c r="B250" s="9" t="s">
        <v>641</v>
      </c>
      <c r="C250" s="9" t="s">
        <v>642</v>
      </c>
      <c r="D250" s="27" t="s">
        <v>642</v>
      </c>
      <c r="E250" s="9" t="s">
        <v>126</v>
      </c>
      <c r="F250" s="15">
        <v>0</v>
      </c>
      <c r="G250" s="15">
        <f t="shared" si="7"/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f t="shared" si="6"/>
        <v>0</v>
      </c>
      <c r="R250" s="25">
        <f>IF(ISERROR(VLOOKUP($B250,[1]!Other_Amt,4,FALSE)),0,VLOOKUP($B250,[1]!Other_Amt,4,FALSE))</f>
        <v>0</v>
      </c>
    </row>
    <row r="251" spans="1:18" hidden="1" outlineLevel="2" x14ac:dyDescent="0.25">
      <c r="A251" s="9" t="s">
        <v>166</v>
      </c>
      <c r="B251" s="9" t="s">
        <v>643</v>
      </c>
      <c r="C251" s="9" t="s">
        <v>644</v>
      </c>
      <c r="D251" s="27" t="s">
        <v>644</v>
      </c>
      <c r="E251" s="9" t="s">
        <v>126</v>
      </c>
      <c r="F251" s="15">
        <v>0</v>
      </c>
      <c r="G251" s="15">
        <f t="shared" si="7"/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f t="shared" si="6"/>
        <v>0</v>
      </c>
      <c r="R251" s="25">
        <f>IF(ISERROR(VLOOKUP($B251,[1]!Other_Amt,4,FALSE)),0,VLOOKUP($B251,[1]!Other_Amt,4,FALSE))</f>
        <v>0</v>
      </c>
    </row>
    <row r="252" spans="1:18" hidden="1" outlineLevel="2" x14ac:dyDescent="0.25">
      <c r="A252" s="9" t="s">
        <v>102</v>
      </c>
      <c r="B252" s="9" t="s">
        <v>645</v>
      </c>
      <c r="C252" s="9" t="s">
        <v>646</v>
      </c>
      <c r="D252" s="27" t="s">
        <v>646</v>
      </c>
      <c r="E252" s="9" t="s">
        <v>126</v>
      </c>
      <c r="F252" s="15">
        <v>0</v>
      </c>
      <c r="G252" s="15">
        <f t="shared" si="7"/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f t="shared" si="6"/>
        <v>0</v>
      </c>
      <c r="R252" s="25">
        <f>IF(ISERROR(VLOOKUP($B252,[1]!Other_Amt,4,FALSE)),0,VLOOKUP($B252,[1]!Other_Amt,4,FALSE))</f>
        <v>0</v>
      </c>
    </row>
    <row r="253" spans="1:18" hidden="1" outlineLevel="2" x14ac:dyDescent="0.25">
      <c r="A253" s="9" t="s">
        <v>103</v>
      </c>
      <c r="B253" s="9" t="s">
        <v>647</v>
      </c>
      <c r="C253" s="9" t="s">
        <v>648</v>
      </c>
      <c r="D253" s="27" t="s">
        <v>648</v>
      </c>
      <c r="E253" s="9" t="s">
        <v>126</v>
      </c>
      <c r="F253" s="15">
        <v>0</v>
      </c>
      <c r="G253" s="15">
        <f t="shared" si="7"/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f t="shared" si="6"/>
        <v>0</v>
      </c>
      <c r="R253" s="25">
        <f>IF(ISERROR(VLOOKUP($B253,[1]!Other_Amt,4,FALSE)),0,VLOOKUP($B253,[1]!Other_Amt,4,FALSE))</f>
        <v>0</v>
      </c>
    </row>
    <row r="254" spans="1:18" hidden="1" outlineLevel="2" x14ac:dyDescent="0.25">
      <c r="A254" s="9" t="s">
        <v>165</v>
      </c>
      <c r="B254" s="9" t="s">
        <v>649</v>
      </c>
      <c r="C254" s="9" t="s">
        <v>650</v>
      </c>
      <c r="D254" s="27" t="s">
        <v>650</v>
      </c>
      <c r="E254" s="9" t="s">
        <v>126</v>
      </c>
      <c r="F254" s="15">
        <v>0</v>
      </c>
      <c r="G254" s="15">
        <f t="shared" si="7"/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f t="shared" si="6"/>
        <v>0</v>
      </c>
      <c r="R254" s="25">
        <f>IF(ISERROR(VLOOKUP($B254,[1]!Other_Amt,4,FALSE)),0,VLOOKUP($B254,[1]!Other_Amt,4,FALSE))</f>
        <v>0</v>
      </c>
    </row>
    <row r="255" spans="1:18" hidden="1" outlineLevel="2" x14ac:dyDescent="0.25">
      <c r="A255" s="9" t="s">
        <v>239</v>
      </c>
      <c r="B255" s="9" t="s">
        <v>651</v>
      </c>
      <c r="C255" s="9" t="s">
        <v>652</v>
      </c>
      <c r="D255" s="27" t="s">
        <v>652</v>
      </c>
      <c r="E255" s="9" t="s">
        <v>126</v>
      </c>
      <c r="F255" s="15">
        <v>0</v>
      </c>
      <c r="G255" s="15">
        <f t="shared" si="7"/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f t="shared" si="6"/>
        <v>0</v>
      </c>
      <c r="R255" s="25">
        <f>IF(ISERROR(VLOOKUP($B255,[1]!Other_Amt,4,FALSE)),0,VLOOKUP($B255,[1]!Other_Amt,4,FALSE))</f>
        <v>0</v>
      </c>
    </row>
    <row r="256" spans="1:18" hidden="1" outlineLevel="2" x14ac:dyDescent="0.25">
      <c r="A256" s="9" t="s">
        <v>169</v>
      </c>
      <c r="B256" s="9" t="s">
        <v>653</v>
      </c>
      <c r="C256" s="9" t="s">
        <v>654</v>
      </c>
      <c r="D256" s="27" t="s">
        <v>654</v>
      </c>
      <c r="E256" s="9" t="s">
        <v>126</v>
      </c>
      <c r="F256" s="15">
        <v>0</v>
      </c>
      <c r="G256" s="15">
        <f t="shared" si="7"/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f t="shared" si="6"/>
        <v>0</v>
      </c>
      <c r="R256" s="25">
        <f>IF(ISERROR(VLOOKUP($B256,[1]!Other_Amt,4,FALSE)),0,VLOOKUP($B256,[1]!Other_Amt,4,FALSE))</f>
        <v>0</v>
      </c>
    </row>
    <row r="257" spans="1:18" hidden="1" outlineLevel="2" x14ac:dyDescent="0.25">
      <c r="A257" s="9" t="s">
        <v>131</v>
      </c>
      <c r="B257" s="9" t="s">
        <v>655</v>
      </c>
      <c r="C257" s="9" t="s">
        <v>656</v>
      </c>
      <c r="D257" s="27" t="s">
        <v>656</v>
      </c>
      <c r="E257" s="9" t="s">
        <v>126</v>
      </c>
      <c r="F257" s="15">
        <v>0</v>
      </c>
      <c r="G257" s="15">
        <f t="shared" si="7"/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f t="shared" si="6"/>
        <v>0</v>
      </c>
      <c r="R257" s="25">
        <f>IF(ISERROR(VLOOKUP($B257,[1]!Other_Amt,4,FALSE)),0,VLOOKUP($B257,[1]!Other_Amt,4,FALSE))</f>
        <v>0</v>
      </c>
    </row>
    <row r="258" spans="1:18" hidden="1" outlineLevel="2" x14ac:dyDescent="0.25">
      <c r="A258" s="9" t="s">
        <v>104</v>
      </c>
      <c r="B258" s="9" t="s">
        <v>657</v>
      </c>
      <c r="C258" s="9" t="s">
        <v>658</v>
      </c>
      <c r="D258" s="27" t="s">
        <v>658</v>
      </c>
      <c r="E258" s="9" t="s">
        <v>126</v>
      </c>
      <c r="F258" s="15">
        <v>0</v>
      </c>
      <c r="G258" s="15">
        <f t="shared" si="7"/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f t="shared" si="6"/>
        <v>0</v>
      </c>
      <c r="R258" s="25">
        <f>IF(ISERROR(VLOOKUP($B258,[1]!Other_Amt,4,FALSE)),0,VLOOKUP($B258,[1]!Other_Amt,4,FALSE))</f>
        <v>0</v>
      </c>
    </row>
    <row r="259" spans="1:18" hidden="1" outlineLevel="2" x14ac:dyDescent="0.25">
      <c r="A259" s="9" t="s">
        <v>105</v>
      </c>
      <c r="B259" s="9" t="s">
        <v>659</v>
      </c>
      <c r="C259" s="9" t="s">
        <v>660</v>
      </c>
      <c r="D259" s="27" t="s">
        <v>660</v>
      </c>
      <c r="E259" s="9" t="s">
        <v>126</v>
      </c>
      <c r="F259" s="15">
        <v>0</v>
      </c>
      <c r="G259" s="15">
        <f t="shared" si="7"/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f t="shared" si="6"/>
        <v>0</v>
      </c>
      <c r="R259" s="25">
        <f>IF(ISERROR(VLOOKUP($B259,[1]!Other_Amt,4,FALSE)),0,VLOOKUP($B259,[1]!Other_Amt,4,FALSE))</f>
        <v>0</v>
      </c>
    </row>
    <row r="260" spans="1:18" hidden="1" outlineLevel="2" x14ac:dyDescent="0.25">
      <c r="A260" s="9" t="s">
        <v>143</v>
      </c>
      <c r="B260" s="9" t="s">
        <v>661</v>
      </c>
      <c r="C260" s="9" t="s">
        <v>662</v>
      </c>
      <c r="D260" s="27" t="s">
        <v>662</v>
      </c>
      <c r="E260" s="9" t="s">
        <v>126</v>
      </c>
      <c r="F260" s="15">
        <v>0</v>
      </c>
      <c r="G260" s="15">
        <f t="shared" si="7"/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f t="shared" si="6"/>
        <v>0</v>
      </c>
      <c r="R260" s="25">
        <f>IF(ISERROR(VLOOKUP($B260,[1]!Other_Amt,4,FALSE)),0,VLOOKUP($B260,[1]!Other_Amt,4,FALSE))</f>
        <v>0</v>
      </c>
    </row>
    <row r="261" spans="1:18" hidden="1" outlineLevel="2" x14ac:dyDescent="0.25">
      <c r="A261" s="30" t="s">
        <v>729</v>
      </c>
      <c r="B261" s="9" t="s">
        <v>730</v>
      </c>
      <c r="C261" s="30" t="s">
        <v>731</v>
      </c>
      <c r="D261" s="30" t="s">
        <v>731</v>
      </c>
      <c r="E261" s="9" t="s">
        <v>126</v>
      </c>
      <c r="F261" s="15">
        <v>0</v>
      </c>
      <c r="G261" s="15">
        <f t="shared" si="7"/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f t="shared" si="6"/>
        <v>0</v>
      </c>
      <c r="R261" s="25">
        <f>IF(ISERROR(VLOOKUP($B261,[1]!Other_Amt,4,FALSE)),0,VLOOKUP($B261,[1]!Other_Amt,4,FALSE))</f>
        <v>0</v>
      </c>
    </row>
    <row r="262" spans="1:18" hidden="1" outlineLevel="2" x14ac:dyDescent="0.25">
      <c r="A262" s="9" t="s">
        <v>745</v>
      </c>
      <c r="B262" s="28" t="s">
        <v>653</v>
      </c>
      <c r="C262" s="30" t="s">
        <v>746</v>
      </c>
      <c r="D262" s="30" t="s">
        <v>746</v>
      </c>
      <c r="E262" s="9" t="s">
        <v>126</v>
      </c>
      <c r="F262" s="15">
        <v>0</v>
      </c>
      <c r="G262" s="15">
        <f t="shared" si="7"/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f t="shared" si="6"/>
        <v>0</v>
      </c>
      <c r="R262" s="25">
        <f>IF(ISERROR(VLOOKUP($B262,[1]!Other_Amt,4,FALSE)),0,VLOOKUP($B262,[1]!Other_Amt,4,FALSE))</f>
        <v>0</v>
      </c>
    </row>
    <row r="263" spans="1:18" hidden="1" outlineLevel="2" x14ac:dyDescent="0.25">
      <c r="A263" s="27" t="s">
        <v>761</v>
      </c>
      <c r="B263" s="49" t="s">
        <v>762</v>
      </c>
      <c r="C263" s="30" t="s">
        <v>763</v>
      </c>
      <c r="D263" s="30" t="s">
        <v>763</v>
      </c>
      <c r="E263" s="9" t="s">
        <v>126</v>
      </c>
      <c r="M263" s="15">
        <v>0</v>
      </c>
      <c r="N263" s="15">
        <v>0</v>
      </c>
      <c r="O263" s="15">
        <v>0</v>
      </c>
      <c r="P263" s="15">
        <v>0</v>
      </c>
      <c r="Q263" s="15">
        <f t="shared" si="6"/>
        <v>0</v>
      </c>
      <c r="R263" s="25">
        <f>IF(ISERROR(VLOOKUP($B263,[1]!Other_Amt,4,FALSE)),0,VLOOKUP($B263,[1]!Other_Amt,4,FALSE))</f>
        <v>0</v>
      </c>
    </row>
    <row r="264" spans="1:18" hidden="1" outlineLevel="2" x14ac:dyDescent="0.25">
      <c r="A264" s="27" t="s">
        <v>764</v>
      </c>
      <c r="B264" s="49" t="s">
        <v>765</v>
      </c>
      <c r="C264" s="30" t="s">
        <v>766</v>
      </c>
      <c r="D264" s="30" t="s">
        <v>766</v>
      </c>
      <c r="E264" s="9" t="s">
        <v>126</v>
      </c>
      <c r="M264" s="15">
        <v>0</v>
      </c>
      <c r="N264" s="15">
        <v>0</v>
      </c>
      <c r="O264" s="15">
        <v>0</v>
      </c>
      <c r="P264" s="15">
        <v>0</v>
      </c>
      <c r="Q264" s="15">
        <f t="shared" si="6"/>
        <v>0</v>
      </c>
      <c r="R264" s="25">
        <f>IF(ISERROR(VLOOKUP($B264,[1]!Other_Amt,4,FALSE)),0,VLOOKUP($B264,[1]!Other_Amt,4,FALSE))</f>
        <v>0</v>
      </c>
    </row>
    <row r="265" spans="1:18" outlineLevel="1" collapsed="1" x14ac:dyDescent="0.25">
      <c r="A265" s="27"/>
      <c r="B265" s="49"/>
      <c r="C265" s="30"/>
      <c r="D265" s="30"/>
      <c r="E265" s="11" t="s">
        <v>753</v>
      </c>
      <c r="F265" s="9">
        <f>SUBTOTAL(9,F221:F264)</f>
        <v>0</v>
      </c>
      <c r="G265" s="9">
        <f>SUBTOTAL(9,G221:G264)</f>
        <v>0</v>
      </c>
      <c r="H265" s="9">
        <f>SUBTOTAL(9,H221:H264)</f>
        <v>0</v>
      </c>
      <c r="I265" s="9">
        <f>SUBTOTAL(9,I221:I264)</f>
        <v>0</v>
      </c>
      <c r="J265" s="9">
        <f>SUBTOTAL(9,J221:J264)</f>
        <v>0</v>
      </c>
      <c r="K265" s="9">
        <f>SUBTOTAL(9,K221:K264)</f>
        <v>0</v>
      </c>
      <c r="L265" s="9">
        <f>SUBTOTAL(9,L221:L264)</f>
        <v>0</v>
      </c>
      <c r="M265" s="15">
        <f>SUBTOTAL(9,M221:M264)</f>
        <v>0</v>
      </c>
      <c r="N265" s="15">
        <f>SUBTOTAL(9,N221:N264)</f>
        <v>0</v>
      </c>
      <c r="O265" s="15">
        <f>SUBTOTAL(9,O221:O264)</f>
        <v>0</v>
      </c>
      <c r="P265" s="15">
        <f>SUBTOTAL(9,P221:P264)</f>
        <v>0</v>
      </c>
      <c r="Q265" s="15">
        <f>SUBTOTAL(9,Q221:Q264)</f>
        <v>0</v>
      </c>
      <c r="R265" s="25">
        <f>SUBTOTAL(9,R221:R264)</f>
        <v>0</v>
      </c>
    </row>
    <row r="266" spans="1:18" x14ac:dyDescent="0.25">
      <c r="A266" s="27"/>
      <c r="B266" s="49"/>
      <c r="C266" s="30"/>
      <c r="D266" s="30"/>
      <c r="E266" s="11" t="s">
        <v>754</v>
      </c>
      <c r="F266" s="9">
        <f>SUBTOTAL(9,F4:F264)</f>
        <v>1517864.1400000001</v>
      </c>
      <c r="G266" s="9">
        <f>SUBTOTAL(9,G4:G264)</f>
        <v>7761009.5600000015</v>
      </c>
      <c r="H266" s="9">
        <f>SUBTOTAL(9,H4:H264)</f>
        <v>0</v>
      </c>
      <c r="I266" s="9">
        <f>SUBTOTAL(9,I4:I264)</f>
        <v>0</v>
      </c>
      <c r="J266" s="9">
        <f>SUBTOTAL(9,J4:J264)</f>
        <v>0</v>
      </c>
      <c r="K266" s="9">
        <f>SUBTOTAL(9,K4:K264)</f>
        <v>0</v>
      </c>
      <c r="L266" s="9">
        <f>SUBTOTAL(9,L4:L264)</f>
        <v>744.86</v>
      </c>
      <c r="M266" s="15">
        <f>SUBTOTAL(9,M4:M264)</f>
        <v>74.930000000000064</v>
      </c>
      <c r="N266" s="15">
        <f>SUBTOTAL(9,N4:N264)</f>
        <v>379.79999999999995</v>
      </c>
      <c r="O266" s="15">
        <f>SUBTOTAL(9,O4:O264)</f>
        <v>125.54999999999995</v>
      </c>
      <c r="P266" s="15">
        <f>SUBTOTAL(9,P4:P264)</f>
        <v>340.84999999999991</v>
      </c>
      <c r="Q266" s="15">
        <f>SUBTOTAL(9,Q4:Q264)</f>
        <v>32.340000000000146</v>
      </c>
      <c r="R266" s="25">
        <f>SUBTOTAL(9,R4:R264)</f>
        <v>9280572.0299999993</v>
      </c>
    </row>
    <row r="267" spans="1:18" x14ac:dyDescent="0.25">
      <c r="R267" s="23"/>
    </row>
  </sheetData>
  <mergeCells count="1">
    <mergeCell ref="D1:R1"/>
  </mergeCells>
  <phoneticPr fontId="4" type="noConversion"/>
  <pageMargins left="0.7" right="0.7" top="0.75" bottom="0.75" header="0.3" footer="0.3"/>
  <pageSetup orientation="portrait" horizontalDpi="1200" verticalDpi="1200" r:id="rId1"/>
  <ignoredErrors>
    <ignoredError sqref="F138:P26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tabSelected="1" workbookViewId="0">
      <selection activeCell="G30" sqref="G30"/>
    </sheetView>
  </sheetViews>
  <sheetFormatPr defaultRowHeight="13.2" x14ac:dyDescent="0.25"/>
  <cols>
    <col min="1" max="1" width="22.88671875" bestFit="1" customWidth="1"/>
    <col min="2" max="2" width="15" bestFit="1" customWidth="1"/>
    <col min="3" max="4" width="15" customWidth="1"/>
    <col min="5" max="5" width="15.6640625" bestFit="1" customWidth="1"/>
    <col min="6" max="7" width="15.5546875" bestFit="1" customWidth="1"/>
    <col min="8" max="8" width="15.109375" bestFit="1" customWidth="1"/>
    <col min="9" max="9" width="14.109375" customWidth="1"/>
    <col min="10" max="10" width="15.109375" bestFit="1" customWidth="1"/>
    <col min="11" max="11" width="15.6640625" bestFit="1" customWidth="1"/>
    <col min="12" max="12" width="15.109375" bestFit="1" customWidth="1"/>
    <col min="13" max="13" width="15.5546875" bestFit="1" customWidth="1"/>
    <col min="14" max="14" width="16.109375" bestFit="1" customWidth="1"/>
  </cols>
  <sheetData>
    <row r="1" spans="1:17" x14ac:dyDescent="0.25">
      <c r="A1" s="51" t="s">
        <v>735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"/>
    </row>
    <row r="2" spans="1:17" x14ac:dyDescent="0.25">
      <c r="A2" s="2"/>
      <c r="B2" s="5"/>
      <c r="C2" s="5"/>
      <c r="D2" s="5"/>
      <c r="E2" s="5"/>
      <c r="F2" s="5"/>
      <c r="G2" s="5"/>
      <c r="H2" s="5"/>
    </row>
    <row r="3" spans="1:17" x14ac:dyDescent="0.25">
      <c r="A3" s="1" t="s">
        <v>132</v>
      </c>
      <c r="B3" s="33">
        <v>44408</v>
      </c>
      <c r="C3" s="33">
        <v>44439</v>
      </c>
      <c r="D3" s="33">
        <v>44469</v>
      </c>
      <c r="E3" s="33">
        <v>44500</v>
      </c>
      <c r="F3" s="33">
        <v>44530</v>
      </c>
      <c r="G3" s="33">
        <v>44561</v>
      </c>
      <c r="H3" s="33">
        <v>44592</v>
      </c>
      <c r="I3" s="33">
        <v>44620</v>
      </c>
      <c r="J3" s="33">
        <v>44651</v>
      </c>
      <c r="K3" s="33">
        <v>44681</v>
      </c>
      <c r="L3" s="33">
        <v>44712</v>
      </c>
      <c r="M3" s="33">
        <v>44742</v>
      </c>
      <c r="N3" s="47" t="s">
        <v>736</v>
      </c>
      <c r="O3" s="3"/>
      <c r="P3" s="3"/>
      <c r="Q3" s="3"/>
    </row>
    <row r="4" spans="1:17" x14ac:dyDescent="0.25">
      <c r="A4" s="1"/>
      <c r="B4" s="5"/>
      <c r="C4" s="5"/>
      <c r="D4" s="5"/>
      <c r="E4" s="5"/>
      <c r="F4" s="6"/>
      <c r="G4" s="5"/>
      <c r="H4" s="5"/>
      <c r="I4" s="3"/>
      <c r="J4" s="3"/>
      <c r="K4" s="3"/>
      <c r="L4" s="3"/>
      <c r="M4" s="3"/>
      <c r="N4" s="4"/>
    </row>
    <row r="5" spans="1:17" x14ac:dyDescent="0.25">
      <c r="A5" s="2" t="s">
        <v>177</v>
      </c>
      <c r="B5" s="5">
        <v>2009264.1399999992</v>
      </c>
      <c r="C5" s="15">
        <v>1473234.0200000005</v>
      </c>
      <c r="D5" s="15">
        <v>1216582.569999997</v>
      </c>
      <c r="E5" s="15">
        <v>1482436.8400000008</v>
      </c>
      <c r="F5" s="15">
        <v>1207575.8900000025</v>
      </c>
      <c r="G5" s="15">
        <v>1277182.9300000025</v>
      </c>
      <c r="H5" s="15">
        <v>1081733.5699999947</v>
      </c>
      <c r="I5" s="15">
        <v>1343801.4000000041</v>
      </c>
      <c r="J5" s="15">
        <v>1468371.6799999997</v>
      </c>
      <c r="K5" s="15">
        <v>1237445.0399999917</v>
      </c>
      <c r="L5" s="15">
        <v>1299420.9400000162</v>
      </c>
      <c r="M5" s="15">
        <f>N5-SUM(B5:L5)</f>
        <v>1007615.4899999909</v>
      </c>
      <c r="N5" s="5">
        <f>[1]Recon!$B$5</f>
        <v>16104664.51</v>
      </c>
      <c r="O5" s="8"/>
    </row>
    <row r="6" spans="1:17" x14ac:dyDescent="0.25">
      <c r="A6" s="2" t="s">
        <v>193</v>
      </c>
      <c r="B6" s="5">
        <v>1517864.1399999997</v>
      </c>
      <c r="C6" s="15">
        <v>1044022.0100000012</v>
      </c>
      <c r="D6" s="15">
        <v>631060.11999999871</v>
      </c>
      <c r="E6" s="15">
        <v>806794.3900000006</v>
      </c>
      <c r="F6" s="15">
        <v>616961.85000000056</v>
      </c>
      <c r="G6" s="15">
        <v>606819.21</v>
      </c>
      <c r="H6" s="15">
        <v>530975.66000000108</v>
      </c>
      <c r="I6" s="15">
        <v>605967.27999999933</v>
      </c>
      <c r="J6" s="15">
        <v>672549.21999999788</v>
      </c>
      <c r="K6" s="15">
        <v>584572.89000000246</v>
      </c>
      <c r="L6" s="15">
        <v>621622.81000000052</v>
      </c>
      <c r="M6" s="15">
        <f t="shared" ref="M6:M7" si="0">N6-SUM(B6:L6)</f>
        <v>1041362.4499999974</v>
      </c>
      <c r="N6" s="5">
        <f>[1]Recon!$B$6</f>
        <v>9280572.0299999993</v>
      </c>
      <c r="O6" s="8"/>
    </row>
    <row r="7" spans="1:17" x14ac:dyDescent="0.25">
      <c r="A7" s="2" t="s">
        <v>178</v>
      </c>
      <c r="B7" s="5">
        <v>9897522</v>
      </c>
      <c r="C7" s="15">
        <v>7055174.2599999979</v>
      </c>
      <c r="D7" s="15">
        <v>6086935.400000006</v>
      </c>
      <c r="E7" s="15">
        <v>7312398.5900000148</v>
      </c>
      <c r="F7" s="15">
        <v>5839628.9499999918</v>
      </c>
      <c r="G7" s="15">
        <v>6223049.8899999931</v>
      </c>
      <c r="H7" s="15">
        <v>5592723.94000002</v>
      </c>
      <c r="I7" s="15">
        <v>6198206.5399999842</v>
      </c>
      <c r="J7" s="15">
        <v>6940483.9999999925</v>
      </c>
      <c r="K7" s="15">
        <v>6196524.80999998</v>
      </c>
      <c r="L7" s="15">
        <v>6036968.0799999386</v>
      </c>
      <c r="M7" s="15">
        <f t="shared" si="0"/>
        <v>4010097.2500000447</v>
      </c>
      <c r="N7" s="5">
        <f>[1]Recon!$B$7</f>
        <v>77389713.709999964</v>
      </c>
      <c r="O7" s="8"/>
    </row>
    <row r="8" spans="1:17" ht="13.8" thickBot="1" x14ac:dyDescent="0.3">
      <c r="B8" s="7">
        <f>SUM(B5:B7)</f>
        <v>13424650.279999999</v>
      </c>
      <c r="C8" s="7">
        <f t="shared" ref="C8:M8" si="1">SUM(C5:C7)</f>
        <v>9572430.2899999991</v>
      </c>
      <c r="D8" s="7">
        <f t="shared" si="1"/>
        <v>7934578.0900000017</v>
      </c>
      <c r="E8" s="7">
        <f t="shared" si="1"/>
        <v>9601629.8200000152</v>
      </c>
      <c r="F8" s="7">
        <f>SUM(F5:F7)</f>
        <v>7664166.6899999948</v>
      </c>
      <c r="G8" s="7">
        <f t="shared" si="1"/>
        <v>8107052.0299999956</v>
      </c>
      <c r="H8" s="7">
        <f t="shared" si="1"/>
        <v>7205433.1700000158</v>
      </c>
      <c r="I8" s="7">
        <f t="shared" si="1"/>
        <v>8147975.2199999876</v>
      </c>
      <c r="J8" s="7">
        <f t="shared" si="1"/>
        <v>9081404.8999999911</v>
      </c>
      <c r="K8" s="7">
        <f>SUM(K5:K7)</f>
        <v>8018542.7399999741</v>
      </c>
      <c r="L8" s="7">
        <f>SUM(L5:L7)</f>
        <v>7958011.8299999554</v>
      </c>
      <c r="M8" s="7">
        <f t="shared" si="1"/>
        <v>6059075.190000033</v>
      </c>
      <c r="N8" s="7">
        <f>SUM(N5:N7)</f>
        <v>102774950.24999997</v>
      </c>
      <c r="O8" s="8"/>
    </row>
    <row r="9" spans="1:17" ht="13.8" thickTop="1" x14ac:dyDescent="0.25">
      <c r="C9" s="6"/>
      <c r="N9" s="5"/>
    </row>
    <row r="10" spans="1:17" x14ac:dyDescent="0.25">
      <c r="C10" s="6"/>
    </row>
    <row r="11" spans="1:17" x14ac:dyDescent="0.25">
      <c r="C11" s="6"/>
      <c r="N11" s="6"/>
    </row>
    <row r="12" spans="1:17" x14ac:dyDescent="0.25">
      <c r="C12" s="6"/>
    </row>
    <row r="13" spans="1:17" x14ac:dyDescent="0.25">
      <c r="C13" s="6"/>
    </row>
    <row r="14" spans="1:17" x14ac:dyDescent="0.25">
      <c r="C14" s="6"/>
    </row>
    <row r="15" spans="1:17" x14ac:dyDescent="0.25">
      <c r="C15" s="6"/>
    </row>
    <row r="16" spans="1:17" x14ac:dyDescent="0.25">
      <c r="C16" s="6"/>
    </row>
    <row r="17" spans="3:3" x14ac:dyDescent="0.25">
      <c r="C17" s="6"/>
    </row>
    <row r="18" spans="3:3" x14ac:dyDescent="0.25">
      <c r="C18" s="6"/>
    </row>
    <row r="19" spans="3:3" x14ac:dyDescent="0.25">
      <c r="C19" s="6"/>
    </row>
    <row r="20" spans="3:3" x14ac:dyDescent="0.25">
      <c r="C20" s="6"/>
    </row>
    <row r="21" spans="3:3" x14ac:dyDescent="0.25">
      <c r="C21" s="6"/>
    </row>
    <row r="22" spans="3:3" x14ac:dyDescent="0.25">
      <c r="C22" s="6"/>
    </row>
    <row r="23" spans="3:3" x14ac:dyDescent="0.25">
      <c r="C23" s="6"/>
    </row>
  </sheetData>
  <mergeCells count="1">
    <mergeCell ref="A1:M1"/>
  </mergeCells>
  <phoneticPr fontId="0" type="noConversion"/>
  <printOptions horizontalCentered="1"/>
  <pageMargins left="0.25" right="0.25" top="0.5" bottom="0.5" header="0.25" footer="0.25"/>
  <pageSetup scale="62" orientation="landscape" r:id="rId1"/>
  <headerFooter alignWithMargins="0">
    <oddFooter>&amp;L&amp;D&amp;CPage &amp;P of &amp;N&amp;RU:Analysis\Cost\Overhead\FY01-02\&amp;F,&amp;A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Recoveries</vt:lpstr>
      <vt:lpstr>Dept Dist</vt:lpstr>
      <vt:lpstr>Deans Dist</vt:lpstr>
      <vt:lpstr>Other</vt:lpstr>
      <vt:lpstr>Dist</vt:lpstr>
      <vt:lpstr>Other!_Print_Area_others</vt:lpstr>
      <vt:lpstr>Department</vt:lpstr>
      <vt:lpstr>EN_Chem_Engr_Dept_Total</vt:lpstr>
      <vt:lpstr>'Deans Dist'!Print_Area</vt:lpstr>
      <vt:lpstr>'Dept Dist'!Print_Area</vt:lpstr>
      <vt:lpstr>Other!Print_Area</vt:lpstr>
      <vt:lpstr>Recoveries!Print_Area</vt:lpstr>
      <vt:lpstr>'Deans Dist'!Print_Titles</vt:lpstr>
      <vt:lpstr>'Dept Dist'!Print_Titles</vt:lpstr>
      <vt:lpstr>Recoveries!Print_Titles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Beeman</dc:creator>
  <cp:lastModifiedBy>Nguyen, Minh Thi Thu (mtn9ba)</cp:lastModifiedBy>
  <cp:lastPrinted>2018-02-05T16:34:32Z</cp:lastPrinted>
  <dcterms:created xsi:type="dcterms:W3CDTF">2001-12-27T19:26:56Z</dcterms:created>
  <dcterms:modified xsi:type="dcterms:W3CDTF">2022-07-01T20:27:57Z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